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edstead PC Clerk\Documents\FINANCE (incl F&amp;GP Minutes &amp; Agendas)\Fixed Asset Register\Current\"/>
    </mc:Choice>
  </mc:AlternateContent>
  <xr:revisionPtr revIDLastSave="0" documentId="13_ncr:1_{6D4A0B4F-1C89-420A-81C2-6268DE9A29B0}" xr6:coauthVersionLast="47" xr6:coauthVersionMax="47" xr10:uidLastSave="{00000000-0000-0000-0000-000000000000}"/>
  <bookViews>
    <workbookView xWindow="-108" yWindow="-108" windowWidth="23256" windowHeight="12456" tabRatio="859" xr2:uid="{00000000-000D-0000-FFFF-FFFF00000000}"/>
  </bookViews>
  <sheets>
    <sheet name=" SUMMARY INSURANCE &amp; ASSETS" sheetId="7" r:id="rId1"/>
    <sheet name="Asset &amp; Insurance Listing" sheetId="6" r:id="rId2"/>
    <sheet name="Land &amp; Buildings" sheetId="1" r:id="rId3"/>
    <sheet name="Gates Fences Street Furniture " sheetId="2" state="hidden" r:id="rId4"/>
    <sheet name="Play &amp; Sports Equipment " sheetId="3" state="hidden" r:id="rId5"/>
    <sheet name="Disposed or Deleted Assets" sheetId="4" r:id="rId6"/>
  </sheets>
  <definedNames>
    <definedName name="_xlnm._FilterDatabase" localSheetId="1" hidden="1">'Asset &amp; Insurance Listing'!$A$1:$O$99</definedName>
    <definedName name="_xlnm._FilterDatabase" localSheetId="3" hidden="1">'Gates Fences Street Furniture '!$A$5:$J$47</definedName>
    <definedName name="_xlnm.Print_Area" localSheetId="0">' SUMMARY INSURANCE &amp; ASSETS'!$A$1:$F$30</definedName>
    <definedName name="_xlnm.Print_Area" localSheetId="1">'Asset &amp; Insurance Listing'!$B$1:$M$85</definedName>
    <definedName name="_xlnm.Print_Titles" localSheetId="1">'Asset &amp; Insurance Listing'!$1:$1</definedName>
  </definedNames>
  <calcPr calcId="191029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7" l="1"/>
  <c r="G6" i="7"/>
  <c r="D125" i="6" l="1"/>
  <c r="G122" i="6"/>
  <c r="D9" i="7" l="1"/>
  <c r="D8" i="7"/>
  <c r="D5" i="7"/>
  <c r="D4" i="7"/>
  <c r="D128" i="6"/>
  <c r="D123" i="6"/>
  <c r="D122" i="6"/>
  <c r="B18" i="4"/>
  <c r="G98" i="6"/>
  <c r="D127" i="6" s="1"/>
  <c r="C18" i="4"/>
  <c r="A18" i="4"/>
  <c r="G9" i="7"/>
  <c r="G8" i="7"/>
  <c r="F17" i="7" l="1"/>
  <c r="G11" i="7"/>
  <c r="E16" i="7"/>
  <c r="E15" i="7"/>
  <c r="E14" i="7"/>
  <c r="E13" i="7"/>
  <c r="E12" i="7"/>
  <c r="E11" i="7"/>
  <c r="E10" i="7"/>
  <c r="E8" i="7"/>
  <c r="E7" i="7"/>
  <c r="E5" i="7"/>
  <c r="E4" i="7"/>
  <c r="C9" i="7"/>
  <c r="E9" i="7" s="1"/>
  <c r="C17" i="4"/>
  <c r="B17" i="4"/>
  <c r="A17" i="4"/>
  <c r="L16" i="7"/>
  <c r="L8" i="7"/>
  <c r="G15" i="7"/>
  <c r="L7" i="7"/>
  <c r="G14" i="7"/>
  <c r="L14" i="7"/>
  <c r="G13" i="7"/>
  <c r="L13" i="7"/>
  <c r="G12" i="7"/>
  <c r="L11" i="7"/>
  <c r="L10" i="7"/>
  <c r="L9" i="7"/>
  <c r="L15" i="7"/>
  <c r="L6" i="7"/>
  <c r="L5" i="7"/>
  <c r="L12" i="7"/>
  <c r="L4" i="7"/>
  <c r="G10" i="7"/>
  <c r="G7" i="7"/>
  <c r="G5" i="7"/>
  <c r="G4" i="7"/>
  <c r="L17" i="7" l="1"/>
  <c r="G93" i="6"/>
  <c r="X96" i="6"/>
  <c r="D48" i="2" l="1"/>
  <c r="D49" i="2"/>
  <c r="C49" i="2"/>
  <c r="C48" i="2"/>
  <c r="I9" i="7"/>
  <c r="I8" i="7"/>
  <c r="I11" i="7"/>
  <c r="I10" i="7"/>
  <c r="I14" i="7"/>
  <c r="I13" i="7"/>
  <c r="I4" i="7"/>
  <c r="I12" i="7"/>
  <c r="I7" i="7"/>
  <c r="I15" i="7"/>
  <c r="I6" i="7"/>
  <c r="I5" i="7"/>
  <c r="I17" i="7" l="1"/>
  <c r="G91" i="6" l="1"/>
  <c r="F49" i="2" s="1"/>
  <c r="G49" i="2" s="1"/>
  <c r="G90" i="6"/>
  <c r="E16" i="4"/>
  <c r="C16" i="4"/>
  <c r="A16" i="4"/>
  <c r="J47" i="2"/>
  <c r="J46" i="2"/>
  <c r="F48" i="2" l="1"/>
  <c r="G48" i="2" s="1"/>
  <c r="D124" i="6"/>
  <c r="D19" i="1"/>
  <c r="D18" i="1"/>
  <c r="G45" i="2"/>
  <c r="J45" i="2" s="1"/>
  <c r="G44" i="2"/>
  <c r="J44" i="2" s="1"/>
  <c r="A15" i="4"/>
  <c r="J8" i="7"/>
  <c r="J9" i="7"/>
  <c r="J10" i="7"/>
  <c r="J7" i="7"/>
  <c r="J6" i="7"/>
  <c r="J5" i="7"/>
  <c r="J4" i="7"/>
  <c r="J17" i="7" l="1"/>
  <c r="J42" i="2"/>
  <c r="J43" i="2"/>
  <c r="G3" i="6"/>
  <c r="A14" i="4"/>
  <c r="C14" i="4"/>
  <c r="D126" i="6" l="1"/>
  <c r="J41" i="2"/>
  <c r="D129" i="6" l="1"/>
  <c r="D6" i="7"/>
  <c r="I36" i="2"/>
  <c r="I39" i="2"/>
  <c r="I38" i="2"/>
  <c r="J40" i="2"/>
  <c r="G17" i="7" l="1"/>
  <c r="D17" i="7"/>
  <c r="E6" i="7"/>
  <c r="E17" i="7" s="1"/>
  <c r="J39" i="2"/>
  <c r="D20" i="1"/>
  <c r="N2" i="6"/>
  <c r="I72" i="6"/>
  <c r="L72" i="6" s="1"/>
  <c r="I73" i="6"/>
  <c r="L73" i="6" s="1"/>
  <c r="I74" i="6"/>
  <c r="L74" i="6" s="1"/>
  <c r="I75" i="6"/>
  <c r="L75" i="6" s="1"/>
  <c r="I76" i="6"/>
  <c r="L76" i="6" s="1"/>
  <c r="I71" i="6"/>
  <c r="L71" i="6" s="1"/>
  <c r="D36" i="3"/>
  <c r="F36" i="3" s="1"/>
  <c r="D41" i="3"/>
  <c r="F41" i="3" s="1"/>
  <c r="D40" i="3"/>
  <c r="F40" i="3" s="1"/>
  <c r="D39" i="3"/>
  <c r="F39" i="3" s="1"/>
  <c r="D38" i="3"/>
  <c r="F38" i="3" s="1"/>
  <c r="D37" i="3"/>
  <c r="F37" i="3" s="1"/>
  <c r="J38" i="2" l="1"/>
  <c r="J37" i="2" l="1"/>
  <c r="I66" i="6"/>
  <c r="I34" i="6" l="1"/>
  <c r="I35" i="6"/>
  <c r="I5" i="6"/>
  <c r="J33" i="2" l="1"/>
  <c r="J34" i="2"/>
  <c r="J35" i="2"/>
  <c r="J36" i="2"/>
  <c r="I65" i="6" l="1"/>
  <c r="I3" i="6" l="1"/>
  <c r="I4" i="6"/>
  <c r="I7" i="6"/>
  <c r="I8" i="6"/>
  <c r="I9" i="6"/>
  <c r="I10" i="6"/>
  <c r="I11" i="6"/>
  <c r="I12" i="6"/>
  <c r="I13" i="6"/>
  <c r="I14" i="6"/>
  <c r="I15" i="6"/>
  <c r="I16" i="6"/>
  <c r="I17" i="6"/>
  <c r="I18" i="6"/>
  <c r="I20" i="6"/>
  <c r="I21" i="6"/>
  <c r="I22" i="6"/>
  <c r="I24" i="6"/>
  <c r="I25" i="6"/>
  <c r="I26" i="6"/>
  <c r="I27" i="6"/>
  <c r="I28" i="6"/>
  <c r="I29" i="6"/>
  <c r="I30" i="6"/>
  <c r="I31" i="6"/>
  <c r="I32" i="6"/>
  <c r="I33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7" i="6"/>
  <c r="I58" i="6"/>
  <c r="I59" i="6"/>
  <c r="I60" i="6"/>
  <c r="I61" i="6"/>
  <c r="I62" i="6"/>
  <c r="I63" i="6"/>
  <c r="I64" i="6"/>
  <c r="I2" i="6"/>
  <c r="H56" i="6" l="1"/>
  <c r="H23" i="6"/>
  <c r="H19" i="6"/>
  <c r="N23" i="6" l="1"/>
  <c r="N19" i="6"/>
  <c r="J8" i="2"/>
  <c r="J9" i="2"/>
  <c r="J10" i="2"/>
  <c r="J11" i="2"/>
  <c r="J12" i="2"/>
  <c r="J13" i="2"/>
  <c r="J14" i="2"/>
  <c r="J15" i="2"/>
  <c r="J16" i="2"/>
  <c r="J17" i="2"/>
  <c r="J19" i="2"/>
  <c r="J20" i="2"/>
  <c r="J21" i="2"/>
  <c r="J23" i="2"/>
  <c r="J24" i="2"/>
  <c r="J25" i="2"/>
  <c r="J26" i="2"/>
  <c r="J27" i="2"/>
  <c r="J28" i="2"/>
  <c r="J29" i="2"/>
  <c r="J30" i="2"/>
  <c r="J31" i="2"/>
  <c r="J32" i="2"/>
  <c r="J7" i="2"/>
  <c r="I22" i="2"/>
  <c r="J22" i="2" s="1"/>
  <c r="I18" i="2"/>
  <c r="J18" i="2" s="1"/>
  <c r="J54" i="2" l="1"/>
  <c r="F43" i="3"/>
  <c r="D43" i="3"/>
  <c r="B17" i="1" l="1"/>
  <c r="C17" i="1"/>
  <c r="D17" i="1"/>
  <c r="E17" i="1"/>
  <c r="B6" i="2"/>
  <c r="C6" i="2"/>
  <c r="F6" i="2"/>
  <c r="C1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</author>
    <author>Medstead PC Clerk</author>
  </authors>
  <commentList>
    <comment ref="G2" authorId="0" shapeId="0" xr:uid="{801C669A-4FEF-483B-AD44-1FF7B60F7602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Previous valuation was £226,332.00. Revalued Aug 21 to 288,000 and then again to 330,
000 in Sept 2024</t>
        </r>
      </text>
    </comment>
    <comment ref="G4" authorId="1" shapeId="0" xr:uid="{DE34FB3C-7470-480B-8D8B-265056FD24CD}">
      <text>
        <r>
          <rPr>
            <b/>
            <sz val="9"/>
            <color indexed="81"/>
            <rFont val="Tahoma"/>
            <family val="2"/>
          </rPr>
          <t>Medstead PC Clerk:</t>
        </r>
        <r>
          <rPr>
            <sz val="9"/>
            <color indexed="81"/>
            <rFont val="Tahoma"/>
            <family val="2"/>
          </rPr>
          <t xml:space="preserve">
Was £546
</t>
        </r>
      </text>
    </comment>
    <comment ref="G12" authorId="1" shapeId="0" xr:uid="{B0B9C86B-1353-42D3-87B4-9DEF982B07B1}">
      <text>
        <r>
          <rPr>
            <b/>
            <sz val="9"/>
            <color indexed="81"/>
            <rFont val="Tahoma"/>
            <charset val="1"/>
          </rPr>
          <t>Medstead PC Clerk:</t>
        </r>
        <r>
          <rPr>
            <sz val="9"/>
            <color indexed="81"/>
            <rFont val="Tahoma"/>
            <charset val="1"/>
          </rPr>
          <t xml:space="preserve">
Was £350
</t>
        </r>
      </text>
    </comment>
    <comment ref="G37" authorId="1" shapeId="0" xr:uid="{DB6346BA-BA26-4025-9475-5171C8B837C0}">
      <text>
        <r>
          <rPr>
            <sz val="9"/>
            <color indexed="81"/>
            <rFont val="Tahoma"/>
            <family val="2"/>
          </rPr>
          <t xml:space="preserve">Was £5606:
</t>
        </r>
      </text>
    </comment>
    <comment ref="G39" authorId="1" shapeId="0" xr:uid="{B4E062FB-DC67-4F04-A23C-47C9C8F6600E}">
      <text>
        <r>
          <rPr>
            <b/>
            <sz val="9"/>
            <color indexed="81"/>
            <rFont val="Tahoma"/>
            <family val="2"/>
          </rPr>
          <t>Medstead PC Clerk:</t>
        </r>
        <r>
          <rPr>
            <sz val="9"/>
            <color indexed="81"/>
            <rFont val="Tahoma"/>
            <family val="2"/>
          </rPr>
          <t xml:space="preserve">
Was £997
</t>
        </r>
      </text>
    </comment>
    <comment ref="G40" authorId="1" shapeId="0" xr:uid="{1591ECF1-4366-4D24-912D-FBE0481ABFD1}">
      <text>
        <r>
          <rPr>
            <b/>
            <sz val="9"/>
            <color indexed="81"/>
            <rFont val="Tahoma"/>
            <family val="2"/>
          </rPr>
          <t>Medstead PC Clerk:</t>
        </r>
        <r>
          <rPr>
            <sz val="9"/>
            <color indexed="81"/>
            <rFont val="Tahoma"/>
            <family val="2"/>
          </rPr>
          <t xml:space="preserve">
Was £160
</t>
        </r>
      </text>
    </comment>
    <comment ref="G41" authorId="1" shapeId="0" xr:uid="{5F808093-186F-484D-A558-6420840D36BA}">
      <text>
        <r>
          <rPr>
            <b/>
            <sz val="9"/>
            <color indexed="81"/>
            <rFont val="Tahoma"/>
            <family val="2"/>
          </rPr>
          <t>Medstead PC Clerk:</t>
        </r>
        <r>
          <rPr>
            <sz val="9"/>
            <color indexed="81"/>
            <rFont val="Tahoma"/>
            <family val="2"/>
          </rPr>
          <t xml:space="preserve">
Was £654
</t>
        </r>
      </text>
    </comment>
    <comment ref="G42" authorId="1" shapeId="0" xr:uid="{EFBA42F3-F0EE-4FDB-8717-A6653B07ABA3}">
      <text>
        <r>
          <rPr>
            <b/>
            <sz val="9"/>
            <color indexed="81"/>
            <rFont val="Tahoma"/>
            <family val="2"/>
          </rPr>
          <t>Medstead PC Clerk:</t>
        </r>
        <r>
          <rPr>
            <sz val="9"/>
            <color indexed="81"/>
            <rFont val="Tahoma"/>
            <family val="2"/>
          </rPr>
          <t xml:space="preserve">
Was £188
</t>
        </r>
      </text>
    </comment>
    <comment ref="G43" authorId="1" shapeId="0" xr:uid="{F32416E5-9C09-4623-91B3-4B037F947A20}">
      <text>
        <r>
          <rPr>
            <b/>
            <sz val="9"/>
            <color indexed="81"/>
            <rFont val="Tahoma"/>
            <family val="2"/>
          </rPr>
          <t>Medstead PC Clerk:</t>
        </r>
        <r>
          <rPr>
            <sz val="9"/>
            <color indexed="81"/>
            <rFont val="Tahoma"/>
            <family val="2"/>
          </rPr>
          <t xml:space="preserve">
Was £568</t>
        </r>
      </text>
    </comment>
    <comment ref="G44" authorId="1" shapeId="0" xr:uid="{631A36B3-E49E-4CD3-8653-8FDA05A3D21C}">
      <text>
        <r>
          <rPr>
            <b/>
            <sz val="9"/>
            <color indexed="81"/>
            <rFont val="Tahoma"/>
            <family val="2"/>
          </rPr>
          <t>Medstead PC Clerk:</t>
        </r>
        <r>
          <rPr>
            <sz val="9"/>
            <color indexed="81"/>
            <rFont val="Tahoma"/>
            <family val="2"/>
          </rPr>
          <t xml:space="preserve">
Was £438
</t>
        </r>
      </text>
    </comment>
    <comment ref="G45" authorId="1" shapeId="0" xr:uid="{205ACBCB-BC7C-4B44-9AF6-85B4C94103F8}">
      <text>
        <r>
          <rPr>
            <b/>
            <sz val="9"/>
            <color indexed="81"/>
            <rFont val="Tahoma"/>
            <family val="2"/>
          </rPr>
          <t>Medstead PC Clerk:</t>
        </r>
        <r>
          <rPr>
            <sz val="9"/>
            <color indexed="81"/>
            <rFont val="Tahoma"/>
            <family val="2"/>
          </rPr>
          <t xml:space="preserve">
Was £817
</t>
        </r>
      </text>
    </comment>
    <comment ref="G46" authorId="1" shapeId="0" xr:uid="{C7079A36-F679-4F4E-8481-F9B297C906E2}">
      <text>
        <r>
          <rPr>
            <b/>
            <sz val="9"/>
            <color indexed="81"/>
            <rFont val="Tahoma"/>
            <family val="2"/>
          </rPr>
          <t>Medstead PC Clerk:</t>
        </r>
        <r>
          <rPr>
            <sz val="9"/>
            <color indexed="81"/>
            <rFont val="Tahoma"/>
            <family val="2"/>
          </rPr>
          <t xml:space="preserve">
Was £378</t>
        </r>
      </text>
    </comment>
    <comment ref="G78" authorId="1" shapeId="0" xr:uid="{18FB9C41-0C77-4775-B0F2-273097CF7D19}">
      <text>
        <r>
          <rPr>
            <b/>
            <sz val="9"/>
            <color indexed="81"/>
            <rFont val="Tahoma"/>
            <family val="2"/>
          </rPr>
          <t>Medstead PC Clerk:</t>
        </r>
        <r>
          <rPr>
            <sz val="9"/>
            <color indexed="81"/>
            <rFont val="Tahoma"/>
            <family val="2"/>
          </rPr>
          <t xml:space="preserve">
Was £308.33
</t>
        </r>
      </text>
    </comment>
    <comment ref="G81" authorId="0" shapeId="0" xr:uid="{1B08ED21-6D89-4EBE-A804-880F7D74CC5F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Previous valuaution was £45,000.00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Medstead PC Clerk</author>
  </authors>
  <commentList>
    <comment ref="F18" authorId="0" shapeId="0" xr:uid="{81C0F29F-E233-4269-8F6E-FC06ABD6ECF8}">
      <text>
        <r>
          <rPr>
            <b/>
            <sz val="9"/>
            <color indexed="81"/>
            <rFont val="Tahoma"/>
            <family val="2"/>
          </rPr>
          <t>Medstead PC Clerk:</t>
        </r>
        <r>
          <rPr>
            <sz val="9"/>
            <color indexed="81"/>
            <rFont val="Tahoma"/>
            <family val="2"/>
          </rPr>
          <t xml:space="preserve">
Was £348849</t>
        </r>
      </text>
    </comment>
  </commentList>
</comments>
</file>

<file path=xl/sharedStrings.xml><?xml version="1.0" encoding="utf-8"?>
<sst xmlns="http://schemas.openxmlformats.org/spreadsheetml/2006/main" count="1050" uniqueCount="489">
  <si>
    <t xml:space="preserve">Medstead Parish Council </t>
  </si>
  <si>
    <t>Fixed Asset Register</t>
  </si>
  <si>
    <t>Land</t>
  </si>
  <si>
    <t xml:space="preserve">Date Acquired </t>
  </si>
  <si>
    <t xml:space="preserve">Description </t>
  </si>
  <si>
    <t xml:space="preserve">Location </t>
  </si>
  <si>
    <t xml:space="preserve">Notes </t>
  </si>
  <si>
    <t>Roe Downs Road</t>
  </si>
  <si>
    <t>South Town Road</t>
  </si>
  <si>
    <t>Corner of Five Ash Road</t>
  </si>
  <si>
    <t>At junction of Soldridge Lane with Grosvenor Road</t>
  </si>
  <si>
    <t xml:space="preserve">Machinery </t>
  </si>
  <si>
    <t>Notice boards x4</t>
  </si>
  <si>
    <t xml:space="preserve">Jubilee Bench </t>
  </si>
  <si>
    <t xml:space="preserve">Junction with Greenstile and High Street </t>
  </si>
  <si>
    <t>Village Green (Cricket side)</t>
  </si>
  <si>
    <t>Toro Wheel Horse 244-5 5speed ride-on mower</t>
  </si>
  <si>
    <t>Date Acquired</t>
  </si>
  <si>
    <t>Cost/Value</t>
  </si>
  <si>
    <t>Notes</t>
  </si>
  <si>
    <t>Acer Laptop</t>
  </si>
  <si>
    <t xml:space="preserve">Hewlett Packard Printer </t>
  </si>
  <si>
    <t xml:space="preserve">Buildings </t>
  </si>
  <si>
    <t>Building known as the Sports Pavilion</t>
  </si>
  <si>
    <t xml:space="preserve">Post and Rail Fence </t>
  </si>
  <si>
    <t xml:space="preserve">St Andrews Church </t>
  </si>
  <si>
    <t>Additional section purchased in 1928 from Mr George Fido.</t>
  </si>
  <si>
    <t>Burial Ground known as Medstead Cemetery</t>
  </si>
  <si>
    <t>?</t>
  </si>
  <si>
    <t>Registered  in 1976</t>
  </si>
  <si>
    <t>Registered in 1976</t>
  </si>
  <si>
    <t>19th Century</t>
  </si>
  <si>
    <t xml:space="preserve">Play Equipment </t>
  </si>
  <si>
    <t xml:space="preserve">? </t>
  </si>
  <si>
    <t xml:space="preserve">Playdale </t>
  </si>
  <si>
    <t>Aerial Runway</t>
  </si>
  <si>
    <t>Timber Team Swing</t>
  </si>
  <si>
    <t>Gravity Bowl</t>
  </si>
  <si>
    <t>Jungle Climber</t>
  </si>
  <si>
    <t>Roll n rope</t>
  </si>
  <si>
    <t>Joined Logs x6</t>
  </si>
  <si>
    <t>Zig Zag stilts</t>
  </si>
  <si>
    <t>Monkey Bars</t>
  </si>
  <si>
    <t>Swinging steps</t>
  </si>
  <si>
    <t>Safety Barrier x4</t>
  </si>
  <si>
    <t>Log Walk x2</t>
  </si>
  <si>
    <t>Inclined twine</t>
  </si>
  <si>
    <t>Spinner</t>
  </si>
  <si>
    <t>Aero whirl</t>
  </si>
  <si>
    <t>Rota Bounce</t>
  </si>
  <si>
    <t>Safa Grass Surfacing</t>
  </si>
  <si>
    <t xml:space="preserve">Matta Surfacing </t>
  </si>
  <si>
    <t xml:space="preserve">Two Bay Cradle Swing </t>
  </si>
  <si>
    <t xml:space="preserve">Two Bay Junior Swing </t>
  </si>
  <si>
    <t xml:space="preserve">Medstead Green </t>
  </si>
  <si>
    <t>Enclosed Play Area</t>
  </si>
  <si>
    <t>Bartley playtower, ramp mini playtower</t>
  </si>
  <si>
    <t>Motorbike springy</t>
  </si>
  <si>
    <t>Balance beam (2)</t>
  </si>
  <si>
    <t>Stepping chains</t>
  </si>
  <si>
    <t>Play equipment</t>
  </si>
  <si>
    <t>Picnic Bench</t>
  </si>
  <si>
    <t xml:space="preserve">Recycled plastic bench </t>
  </si>
  <si>
    <t>Metal Seats x 5</t>
  </si>
  <si>
    <t>Village Green (Cricket side  &amp; by Play Equip)</t>
  </si>
  <si>
    <t>Village Green (by Aerial runway)</t>
  </si>
  <si>
    <t>Clatter Bridge</t>
  </si>
  <si>
    <t>SMP Playgrounds Ltd Estimate</t>
  </si>
  <si>
    <t>Bench style seats x 6</t>
  </si>
  <si>
    <t xml:space="preserve">Village Green (x 4 Cricket side, 1x by Play equip &amp; 1x South Town Road )  </t>
  </si>
  <si>
    <t xml:space="preserve">Wooden Bus Shelter </t>
  </si>
  <si>
    <t xml:space="preserve">Greenstile </t>
  </si>
  <si>
    <t xml:space="preserve">Wooden Planters x 2 </t>
  </si>
  <si>
    <t xml:space="preserve">Strimmer </t>
  </si>
  <si>
    <t xml:space="preserve">Noticeboard </t>
  </si>
  <si>
    <t>Village green layby</t>
  </si>
  <si>
    <t>Five Ash Rd Pond</t>
  </si>
  <si>
    <t>Street Furniture</t>
  </si>
  <si>
    <t xml:space="preserve">Pavilion general contents </t>
  </si>
  <si>
    <t>Sold 2013</t>
  </si>
  <si>
    <t>Disposed 2013</t>
  </si>
  <si>
    <t xml:space="preserve">Street Furniture </t>
  </si>
  <si>
    <t>Pre 2000</t>
  </si>
  <si>
    <t xml:space="preserve">Litter Bins </t>
  </si>
  <si>
    <t xml:space="preserve">X3 Medstead Village Green </t>
  </si>
  <si>
    <t>1 x Village Green (football side)</t>
  </si>
  <si>
    <t xml:space="preserve">Litter Bin  on post </t>
  </si>
  <si>
    <t>Pre 2012</t>
  </si>
  <si>
    <t>2x Filing Cabinets</t>
  </si>
  <si>
    <t>Item removed 2014</t>
  </si>
  <si>
    <t>Hound see-saw (enclosed play area)</t>
  </si>
  <si>
    <t>2000?</t>
  </si>
  <si>
    <t xml:space="preserve">Welcome to Medstead Signs </t>
  </si>
  <si>
    <t>x 7 on all roads into the Parish</t>
  </si>
  <si>
    <t>Wooden Bench (Maurice Johnson)</t>
  </si>
  <si>
    <t>Timber 2 Bay Junior Swing</t>
  </si>
  <si>
    <t>Reggae Plus play unit &amp; Slide</t>
  </si>
  <si>
    <t>Bandrake Seat</t>
  </si>
  <si>
    <t>Spring Horse</t>
  </si>
  <si>
    <t>Spring Motorbike</t>
  </si>
  <si>
    <t>Play Train</t>
  </si>
  <si>
    <t>Inclusive Orbit</t>
  </si>
  <si>
    <t xml:space="preserve">Safety Surfacing </t>
  </si>
  <si>
    <t xml:space="preserve">Close Board Fencing </t>
  </si>
  <si>
    <t>Self closing Steel Gate x 2</t>
  </si>
  <si>
    <t xml:space="preserve">Medstead Cemetery </t>
  </si>
  <si>
    <t xml:space="preserve">Boyneswood Road </t>
  </si>
  <si>
    <t>Greenstile,  Reads, &amp; Oak Green</t>
  </si>
  <si>
    <t>Wooden bench (enclosed play area)</t>
  </si>
  <si>
    <t>Disposed 2015</t>
  </si>
  <si>
    <t>Litter Bin enclosed Play Area</t>
  </si>
  <si>
    <t>Five Ash Pond</t>
  </si>
  <si>
    <t xml:space="preserve">Kissing Gate </t>
  </si>
  <si>
    <t xml:space="preserve">FP35 </t>
  </si>
  <si>
    <t>Kissing Gates x 7</t>
  </si>
  <si>
    <t xml:space="preserve">Cemetery, Common Hill, FP 25 </t>
  </si>
  <si>
    <t>Page 1</t>
  </si>
  <si>
    <t>Page 2</t>
  </si>
  <si>
    <t>Page 3 &amp; 4</t>
  </si>
  <si>
    <t>Page 5</t>
  </si>
  <si>
    <t>Fixed Asset Register 2015-2016</t>
  </si>
  <si>
    <t>Mountfield Tuffcut self-propelled rotary mower with 19" cutting blade</t>
  </si>
  <si>
    <t>Chestnut Pale Fence</t>
  </si>
  <si>
    <t>Play Equipment</t>
  </si>
  <si>
    <t>2016/17</t>
  </si>
  <si>
    <t>Speedwatch equipment</t>
  </si>
  <si>
    <t>Swing cradle seats</t>
  </si>
  <si>
    <t>HAGS SMP Ltd</t>
  </si>
  <si>
    <t>Benches for Pond</t>
  </si>
  <si>
    <t>Village Pond</t>
  </si>
  <si>
    <t>Insurance Category</t>
  </si>
  <si>
    <t>Gates &amp; Fences</t>
  </si>
  <si>
    <t>Fences / Gates for Pond Area</t>
  </si>
  <si>
    <t xml:space="preserve">Held at Parish Office </t>
  </si>
  <si>
    <t>Adjust</t>
  </si>
  <si>
    <t>Entry No.</t>
  </si>
  <si>
    <t>Combined from asset 6 above</t>
  </si>
  <si>
    <t>Asset No</t>
  </si>
  <si>
    <t>Moved to Asset 17</t>
  </si>
  <si>
    <t>Circular Picnic Table x 2</t>
  </si>
  <si>
    <t>Wooden Benches x 4</t>
  </si>
  <si>
    <t xml:space="preserve">Deep Water signs and posts x 2 </t>
  </si>
  <si>
    <t>General Contents</t>
  </si>
  <si>
    <t>Sports Pavilion</t>
  </si>
  <si>
    <t>Parish Office</t>
  </si>
  <si>
    <t>Buildings</t>
  </si>
  <si>
    <t>Office Contents</t>
  </si>
  <si>
    <t>Comments</t>
  </si>
  <si>
    <t>Adjust £</t>
  </si>
  <si>
    <t>Insurance Replacement Cost £</t>
  </si>
  <si>
    <t>B1</t>
  </si>
  <si>
    <t>OC1</t>
  </si>
  <si>
    <t>OC2</t>
  </si>
  <si>
    <t>OC3</t>
  </si>
  <si>
    <t>OC4</t>
  </si>
  <si>
    <t>GC1</t>
  </si>
  <si>
    <t>SF1</t>
  </si>
  <si>
    <t>SF2</t>
  </si>
  <si>
    <t>SF3</t>
  </si>
  <si>
    <t>SF4</t>
  </si>
  <si>
    <t>SF5</t>
  </si>
  <si>
    <t>SF6</t>
  </si>
  <si>
    <t>SF7</t>
  </si>
  <si>
    <t>SF8</t>
  </si>
  <si>
    <t>SF9</t>
  </si>
  <si>
    <t>SF10</t>
  </si>
  <si>
    <t>SF11</t>
  </si>
  <si>
    <t>SF12</t>
  </si>
  <si>
    <t>SF14</t>
  </si>
  <si>
    <t>SF15</t>
  </si>
  <si>
    <t>SF16</t>
  </si>
  <si>
    <t>SF17</t>
  </si>
  <si>
    <t>SF18</t>
  </si>
  <si>
    <t>SF19</t>
  </si>
  <si>
    <t>SF20</t>
  </si>
  <si>
    <t>SF13</t>
  </si>
  <si>
    <t>GF1</t>
  </si>
  <si>
    <t>GF2</t>
  </si>
  <si>
    <t>GF3</t>
  </si>
  <si>
    <t>GF4</t>
  </si>
  <si>
    <t>GF5</t>
  </si>
  <si>
    <t>Grand Total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</si>
  <si>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</si>
  <si>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</si>
  <si>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</si>
  <si>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</si>
  <si>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</si>
  <si>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</si>
  <si>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</si>
  <si>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</si>
  <si>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</si>
  <si>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</si>
  <si>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</si>
  <si>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</si>
  <si>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</si>
  <si>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</si>
  <si>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</si>
  <si>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</si>
  <si>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</si>
  <si>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</si>
  <si>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</si>
  <si>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</si>
  <si>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</si>
  <si>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</si>
  <si>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Playground Equipment</t>
  </si>
  <si>
    <t>Village Green</t>
  </si>
  <si>
    <t>Outside Equipment</t>
  </si>
  <si>
    <t xml:space="preserve">Medstead Village Green </t>
  </si>
  <si>
    <t>Village Green (football side)</t>
  </si>
  <si>
    <t>All roads into the Parish</t>
  </si>
  <si>
    <t>Welcome to Medstead Signs x 7</t>
  </si>
  <si>
    <t>Current Insurance Cover @ 15th July 2016 £</t>
  </si>
  <si>
    <t>War Memorials</t>
  </si>
  <si>
    <t>Mowers &amp; Machinery</t>
  </si>
  <si>
    <t>Sports Equipment</t>
  </si>
  <si>
    <t>Other Surfaces</t>
  </si>
  <si>
    <t>Natural Surfaces</t>
  </si>
  <si>
    <t>OE1</t>
  </si>
  <si>
    <t xml:space="preserve">Medstead Village Green. (Cricket side) </t>
  </si>
  <si>
    <t>Wooden Bench (Maurice Johnson)- Gifted to PC £449</t>
  </si>
  <si>
    <t>Village Hall</t>
  </si>
  <si>
    <t>Bench style seats x 6. (3 x Cricket side, 2 x by Play equip &amp; 1 x South Town Road )</t>
  </si>
  <si>
    <t>P23</t>
  </si>
  <si>
    <t>P24</t>
  </si>
  <si>
    <t>P25</t>
  </si>
  <si>
    <t>P26</t>
  </si>
  <si>
    <t>P27</t>
  </si>
  <si>
    <t>P28</t>
  </si>
  <si>
    <t>SF21</t>
  </si>
  <si>
    <t>Combined from asset SF6 above</t>
  </si>
  <si>
    <t>Moved to asset SF15</t>
  </si>
  <si>
    <t>Litter Bins x 4</t>
  </si>
  <si>
    <t>Replacement Cost / Est.</t>
  </si>
  <si>
    <t>Replacement Cost</t>
  </si>
  <si>
    <t>Remove from insurance as under £250 excess threshold</t>
  </si>
  <si>
    <t xml:space="preserve">Defibrillator &amp; Cabinet </t>
  </si>
  <si>
    <t>Medstead Village Green. (Cricket side) - Gifted to PC</t>
  </si>
  <si>
    <t>Revised Inurance Cover</t>
  </si>
  <si>
    <t>Current Insurance Cover @ November 2015 £</t>
  </si>
  <si>
    <t>Asset re categrised to gates / fencing from Play Equip.</t>
  </si>
  <si>
    <t>Asset Purchase Cost £</t>
  </si>
  <si>
    <t>GF6</t>
  </si>
  <si>
    <t>GF7</t>
  </si>
  <si>
    <t>Remove from Insurance as under £250 excess threshold</t>
  </si>
  <si>
    <t>Below £250 insurance excess threshold; Asset re categorised to Street Furniture from Play Equip.</t>
  </si>
  <si>
    <t>De Minimis Asset Reduction</t>
  </si>
  <si>
    <t>Revised Asset Cost after De Minimis</t>
  </si>
  <si>
    <t>Barbeque for Village Green</t>
  </si>
  <si>
    <t>OE2</t>
  </si>
  <si>
    <t>Barbeque</t>
  </si>
  <si>
    <t>Asset No.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</si>
  <si>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</si>
  <si>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</si>
  <si>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</si>
  <si>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</si>
  <si>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</si>
  <si>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</si>
  <si>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</si>
  <si>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</si>
  <si>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</si>
  <si>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</si>
  <si>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</si>
  <si>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</si>
  <si>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</si>
  <si>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</si>
  <si>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</si>
  <si>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</si>
  <si>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</si>
  <si>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</si>
  <si>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</si>
  <si>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</si>
  <si>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</si>
  <si>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</si>
  <si>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Play Area Village Green</t>
  </si>
  <si>
    <t>Moved from Play Equipment</t>
  </si>
  <si>
    <t>Moved to Street Furniture</t>
  </si>
  <si>
    <t>Moved to fences / gates</t>
  </si>
  <si>
    <t>Asset  Category 15/16</t>
  </si>
  <si>
    <t>L&amp;B</t>
  </si>
  <si>
    <t>-</t>
  </si>
  <si>
    <t>SUMMARY INSURANCE / ASSETS</t>
  </si>
  <si>
    <t xml:space="preserve">Village Green (11.812 acres) </t>
  </si>
  <si>
    <t>Wooded Area known as 'The Knapp' (2.916 acres)</t>
  </si>
  <si>
    <t>Pond and surrounding wooded area (0.886 acres)</t>
  </si>
  <si>
    <t>Pond at Grosvenor Road (0.133 acres)</t>
  </si>
  <si>
    <t>SF22</t>
  </si>
  <si>
    <t>Picnic bench</t>
  </si>
  <si>
    <t>OC5</t>
  </si>
  <si>
    <t>Brother printer (MFC-J653DW)</t>
  </si>
  <si>
    <t>OC6</t>
  </si>
  <si>
    <t>Filing Cabinet</t>
  </si>
  <si>
    <t>SF23</t>
  </si>
  <si>
    <t>Waste Bin</t>
  </si>
  <si>
    <t>SF24</t>
  </si>
  <si>
    <t>Combination SCP/PDC</t>
  </si>
  <si>
    <t>Elliptical X Trainer</t>
  </si>
  <si>
    <t>Self Weighted Rower</t>
  </si>
  <si>
    <t>Seted Leg Press</t>
  </si>
  <si>
    <t>Double Air Walker</t>
  </si>
  <si>
    <t>Leg Lift Station</t>
  </si>
  <si>
    <t>SE1</t>
  </si>
  <si>
    <t>SE2</t>
  </si>
  <si>
    <t>SE3</t>
  </si>
  <si>
    <t>SE4</t>
  </si>
  <si>
    <t>SE5</t>
  </si>
  <si>
    <t>SE6</t>
  </si>
  <si>
    <t>SUMMARY ASSETS</t>
  </si>
  <si>
    <t>Asset Value £</t>
  </si>
  <si>
    <t>Village Green (cricket pitch side)</t>
  </si>
  <si>
    <t>Circular picnic bench</t>
  </si>
  <si>
    <t>SF25</t>
  </si>
  <si>
    <t>OC7</t>
  </si>
  <si>
    <t>Lenovo Lap Top</t>
  </si>
  <si>
    <t>OC8</t>
  </si>
  <si>
    <t xml:space="preserve">Wildflower Meadow </t>
  </si>
  <si>
    <t>off Trinity Hill, Medstead</t>
  </si>
  <si>
    <t>Acquired under S106 agreement from Croudace Homes</t>
  </si>
  <si>
    <t>Projector</t>
  </si>
  <si>
    <t>Replaced as broken on 7/10/2019</t>
  </si>
  <si>
    <t>OC9</t>
  </si>
  <si>
    <t>Optoma Projector</t>
  </si>
  <si>
    <t>Medstead Cemetry extension</t>
  </si>
  <si>
    <t>Land off South Town Rd, Medstead</t>
  </si>
  <si>
    <t>Land purchased</t>
  </si>
  <si>
    <t>2019</t>
  </si>
  <si>
    <t>Ivatt Way, Medstead</t>
  </si>
  <si>
    <t>Medstead Allotments</t>
  </si>
  <si>
    <t>Land acquired under S106 from Cala Homes</t>
  </si>
  <si>
    <t>Allotment shed</t>
  </si>
  <si>
    <t>B2</t>
  </si>
  <si>
    <t>Allotment Shed</t>
  </si>
  <si>
    <t>Allotment Fencing</t>
  </si>
  <si>
    <t>GF8</t>
  </si>
  <si>
    <t>GF9</t>
  </si>
  <si>
    <t>GF10</t>
  </si>
  <si>
    <t>Wildflower Meadow Fencing</t>
  </si>
  <si>
    <t>Cemetery extension fencing</t>
  </si>
  <si>
    <t>Land off Trinity Hill, Medstead</t>
  </si>
  <si>
    <t>Wildflower Meadow fencing</t>
  </si>
  <si>
    <t>Trinity Hill, Medstead</t>
  </si>
  <si>
    <t>Cemetry extension fencing</t>
  </si>
  <si>
    <t>South Town Rd, Medstead</t>
  </si>
  <si>
    <t>Broken and not replaced</t>
  </si>
  <si>
    <t>Cost/Value £</t>
  </si>
  <si>
    <t>Removed as broken Nov 2019 - not replaced</t>
  </si>
  <si>
    <t>(Fitted to asset No P19 above</t>
  </si>
  <si>
    <t>OC10</t>
  </si>
  <si>
    <t>NOC Monitor</t>
  </si>
  <si>
    <t>Seated Leg Press</t>
  </si>
  <si>
    <t xml:space="preserve">Asset No. </t>
  </si>
  <si>
    <t>Low Office Filing Cupboard</t>
  </si>
  <si>
    <t>Village Green (near play area)</t>
  </si>
  <si>
    <t>Village Green (near BBQ)</t>
  </si>
  <si>
    <t>Wooden Circular picnic bench</t>
  </si>
  <si>
    <t>Recycled Circular picnic bench</t>
  </si>
  <si>
    <t>Disposed</t>
  </si>
  <si>
    <t>SF26</t>
  </si>
  <si>
    <t>Circular Picnic Table x 1</t>
  </si>
  <si>
    <t>Broken; replaced by SF26</t>
  </si>
  <si>
    <t>GF11</t>
  </si>
  <si>
    <t>galvanised metal gate to Green</t>
  </si>
  <si>
    <t>Roe Downs Rd.</t>
  </si>
  <si>
    <t>SF27</t>
  </si>
  <si>
    <t>Recycled bench</t>
  </si>
  <si>
    <t>Village Green (along Roe Downs Rd)</t>
  </si>
  <si>
    <t>Recycled bench (Scott memorial bench)</t>
  </si>
  <si>
    <t>Recycled Circular picnic bench (Prior memorial bench)</t>
  </si>
  <si>
    <t>(blank)</t>
  </si>
  <si>
    <t>Defibrillator &amp; Cabinet (donated to MPC)</t>
  </si>
  <si>
    <t>DONATION</t>
  </si>
  <si>
    <t>Galvanised metal gate to Green</t>
  </si>
  <si>
    <t>Insurance Value £</t>
  </si>
  <si>
    <t>Notice boards x 3</t>
  </si>
  <si>
    <t>SF28</t>
  </si>
  <si>
    <t>Edgeminder Bollards x 8</t>
  </si>
  <si>
    <t>Foul Lane</t>
  </si>
  <si>
    <t>Circular Picnic Table</t>
  </si>
  <si>
    <t>L1</t>
  </si>
  <si>
    <t>L2</t>
  </si>
  <si>
    <t>L3</t>
  </si>
  <si>
    <t>L4</t>
  </si>
  <si>
    <t>L5</t>
  </si>
  <si>
    <t>L6</t>
  </si>
  <si>
    <t>L7</t>
  </si>
  <si>
    <t>L8</t>
  </si>
  <si>
    <t>SF29</t>
  </si>
  <si>
    <t>SF30</t>
  </si>
  <si>
    <t>Notice Board</t>
  </si>
  <si>
    <t>Reads Butchers</t>
  </si>
  <si>
    <t xml:space="preserve">Registered Village Green in 1980. Land Registry Title </t>
  </si>
  <si>
    <t>Acquired from Cala Homes under S106. Valued in August 2021</t>
  </si>
  <si>
    <t>Village Green layby</t>
  </si>
  <si>
    <t>Benches for Pond x 2</t>
  </si>
  <si>
    <t>Recycled bench (Armistice Centenary bench)</t>
  </si>
  <si>
    <t>SF31</t>
  </si>
  <si>
    <t>Revaluation of Pavilion and allotment shed in August 2021</t>
  </si>
  <si>
    <t>SF32</t>
  </si>
  <si>
    <t>Recycled bench (Platinum Jubilee bench)</t>
  </si>
  <si>
    <t>Village Green (Foul Lane boundary)</t>
  </si>
  <si>
    <t>SF33</t>
  </si>
  <si>
    <t>Lifebuoy and housing</t>
  </si>
  <si>
    <t>Two notice boards replaced with new boards. Old boards were £1,600; new boards £2,216.01. Net increase of £616.01. Also eight bollards at a cost of £280.00 and a Armistice centerary bench at £299.00 added. One further bench (Platimum Jubilee) and lifebuoy &amp; housing of £347 &amp; £318.78 respectively.</t>
  </si>
  <si>
    <t>Rotabounce (P16) equipment scrapped and not replaced.</t>
  </si>
  <si>
    <t>Asset value £</t>
  </si>
  <si>
    <t>Movement £</t>
  </si>
  <si>
    <t>OE3</t>
  </si>
  <si>
    <t>New defib now in place (asset OE3)</t>
  </si>
  <si>
    <t>Replaced by new defibrillator OE3</t>
  </si>
  <si>
    <t>Beneheart Mindray Defibrillator</t>
  </si>
  <si>
    <t>Replaces asset OE1</t>
  </si>
  <si>
    <t>Movement 2020/21 - 2021/22</t>
  </si>
  <si>
    <t>Disposal of old defibrillator OE1 (£1.00) being a donation. Add OE3 being a new defibrillator at £745.00</t>
  </si>
  <si>
    <t>Year on year Movement £</t>
  </si>
  <si>
    <t>Office Contents cover now moved to General Contents</t>
  </si>
  <si>
    <t>OC11</t>
  </si>
  <si>
    <t>Storage Unit (Pavilion)</t>
  </si>
  <si>
    <t>Recycled bench (WI)</t>
  </si>
  <si>
    <t>Village Green (Near village hall)</t>
  </si>
  <si>
    <t>Paid for by Medstead WI</t>
  </si>
  <si>
    <t>New bench in November 2021 (paid for by Medstead WI, therefore notional £1 addition)</t>
  </si>
  <si>
    <t>Office Contents cover now included in General Contents. Also includes new storage unit in Pavilion (OC11)</t>
  </si>
  <si>
    <t>P29</t>
  </si>
  <si>
    <t>Replaces P27 above</t>
  </si>
  <si>
    <t>Replaced by new surfacing (P29)</t>
  </si>
  <si>
    <t>Old surfacing in play area and adult gym area (£13,977), replaced with new matting (£28,652)</t>
  </si>
  <si>
    <t>New notice boards purchased for Greenstile and Lymington Barn at a cost of £2,565 (SF29 &amp; SF30). Oak Green notice board was replaced by FMPC. Old notice boards disposed of.</t>
  </si>
  <si>
    <t>One bench now disposed of in Aug 2021 as beyond repair. Replaced by WI (OC12)</t>
  </si>
  <si>
    <t>Cemetery, Common Hill, FP 10 &amp; 25.</t>
  </si>
  <si>
    <t>Enclosed Play Area / Adult Gym Area surfacing</t>
  </si>
  <si>
    <t>Beyond Repair and removed</t>
  </si>
  <si>
    <t>Revalued August 2021 to £51,750.  Insurance cover increased</t>
  </si>
  <si>
    <t>SF34</t>
  </si>
  <si>
    <t>SF35</t>
  </si>
  <si>
    <t>SLR (Speed Limit Reminder) Sign</t>
  </si>
  <si>
    <t>Covered by S106 funding from HCC</t>
  </si>
  <si>
    <t>2022/24</t>
  </si>
  <si>
    <t>2023/24</t>
  </si>
  <si>
    <t>Current Insurance Cover @ Sept 2023     £</t>
  </si>
  <si>
    <t>Insured Value</t>
  </si>
  <si>
    <t>Revalued Sept 2024 after extension to £330,000. Insurance cover increased</t>
  </si>
  <si>
    <t>Jan-21 &amp; Jul-24</t>
  </si>
  <si>
    <t>Reinstatement valuation conducted in 2009 &amp; August 2021 and Sept 2024</t>
  </si>
  <si>
    <t>OC12</t>
  </si>
  <si>
    <t>SF36</t>
  </si>
  <si>
    <t>Camera extension pole</t>
  </si>
  <si>
    <t>Lymington Bottom Road</t>
  </si>
  <si>
    <t>P30</t>
  </si>
  <si>
    <t>Climbing frame</t>
  </si>
  <si>
    <t>P31</t>
  </si>
  <si>
    <t>Adventure Trail Equipment</t>
  </si>
  <si>
    <t>SF37</t>
  </si>
  <si>
    <t>Speedwatch roadside units</t>
  </si>
  <si>
    <t>Bowl shaped swing by South Town Road</t>
  </si>
  <si>
    <t>By the timber team swing</t>
  </si>
  <si>
    <t>Replaced by new equipment Aug 24</t>
  </si>
  <si>
    <t>Current still in possession but not working and has no software</t>
  </si>
  <si>
    <t>Not currently working</t>
  </si>
  <si>
    <t>New Playdale equipment funded by S106</t>
  </si>
  <si>
    <t>New Playdale equipment funded by S105</t>
  </si>
  <si>
    <t>Solar unit for SLR at school</t>
  </si>
  <si>
    <t>SF38</t>
  </si>
  <si>
    <t>Village roadsides / Cllr Mike Smith</t>
  </si>
  <si>
    <t>SF39</t>
  </si>
  <si>
    <t>SF40</t>
  </si>
  <si>
    <t>Village green cricket side by BBQ</t>
  </si>
  <si>
    <t>Village green by enclosed play area</t>
  </si>
  <si>
    <t>Marmax 8-seater recycled picnic bench</t>
  </si>
  <si>
    <t>Were two assets (£900) but one circular bench disposed (£450)  Jan 2021. Replaced by asset SF26. Second one disposed of in July 2024. Replaced by SF39</t>
  </si>
  <si>
    <t>Already replaced?</t>
  </si>
  <si>
    <t>Replaced already / duplicate?</t>
  </si>
  <si>
    <t>Replaced by Marmax bench March 2025</t>
  </si>
  <si>
    <t>Office contents</t>
  </si>
  <si>
    <t>Playground equipment</t>
  </si>
  <si>
    <t>Outdoor equpment</t>
  </si>
  <si>
    <t>Total</t>
  </si>
  <si>
    <t>2024/25</t>
  </si>
  <si>
    <t>SLR solar panel, 2 benches, 3 x Speedwatch roadside units and camera pole extension added</t>
  </si>
  <si>
    <t>New climbing frame and activity trail added to replace existing similar items</t>
  </si>
  <si>
    <t>Pavilion extension and revaluation</t>
  </si>
  <si>
    <t>Fire extinguishers</t>
  </si>
  <si>
    <t>GC2</t>
  </si>
  <si>
    <t>Acer laptiop</t>
  </si>
  <si>
    <t>Obsolte</t>
  </si>
  <si>
    <t>OC17</t>
  </si>
  <si>
    <t>Lenova laptio</t>
  </si>
  <si>
    <t>Not working</t>
  </si>
  <si>
    <t>General &amp; Office Contents</t>
  </si>
  <si>
    <t>Was £546</t>
  </si>
  <si>
    <t>New Computer and four new fire extinguishers less disposal of two laps tops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</si>
</sst>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"/>
    <numFmt numFmtId="165" formatCode="#,##0.00_ ;[Red]\-#,##0.00\ 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164" fontId="1" fillId="0" borderId="0" xfId="0" applyNumberFormat="1" applyFont="1"/>
    <xf numFmtId="164" fontId="1" fillId="0" borderId="8" xfId="0" applyNumberFormat="1" applyFont="1" applyBorder="1"/>
    <xf numFmtId="0" fontId="6" fillId="0" borderId="5" xfId="0" applyFont="1" applyBorder="1"/>
    <xf numFmtId="0" fontId="6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Alignment="1">
      <alignment wrapText="1"/>
    </xf>
    <xf numFmtId="164" fontId="5" fillId="0" borderId="0" xfId="0" applyNumberFormat="1" applyFont="1"/>
    <xf numFmtId="0" fontId="3" fillId="0" borderId="7" xfId="0" applyFont="1" applyBorder="1"/>
    <xf numFmtId="0" fontId="6" fillId="0" borderId="0" xfId="0" applyFont="1"/>
    <xf numFmtId="0" fontId="3" fillId="0" borderId="2" xfId="0" applyFont="1" applyBorder="1"/>
    <xf numFmtId="164" fontId="1" fillId="0" borderId="3" xfId="0" applyNumberFormat="1" applyFont="1" applyBorder="1"/>
    <xf numFmtId="164" fontId="1" fillId="0" borderId="12" xfId="0" applyNumberFormat="1" applyFont="1" applyBorder="1"/>
    <xf numFmtId="0" fontId="2" fillId="0" borderId="12" xfId="0" applyFont="1" applyBorder="1"/>
    <xf numFmtId="43" fontId="1" fillId="0" borderId="3" xfId="0" applyNumberFormat="1" applyFont="1" applyBorder="1"/>
    <xf numFmtId="43" fontId="1" fillId="0" borderId="8" xfId="0" applyNumberFormat="1" applyFont="1" applyBorder="1"/>
    <xf numFmtId="43" fontId="1" fillId="0" borderId="1" xfId="0" applyNumberFormat="1" applyFont="1" applyBorder="1"/>
    <xf numFmtId="43" fontId="1" fillId="0" borderId="0" xfId="0" applyNumberFormat="1" applyFont="1"/>
    <xf numFmtId="0" fontId="5" fillId="0" borderId="6" xfId="0" applyFont="1" applyBorder="1"/>
    <xf numFmtId="0" fontId="8" fillId="0" borderId="11" xfId="0" applyFont="1" applyBorder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0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pivotButton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7" fillId="0" borderId="14" xfId="0" applyFont="1" applyBorder="1"/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 applyAlignment="1">
      <alignment wrapText="1"/>
    </xf>
    <xf numFmtId="164" fontId="5" fillId="0" borderId="21" xfId="0" applyNumberFormat="1" applyFont="1" applyBorder="1"/>
    <xf numFmtId="164" fontId="5" fillId="0" borderId="0" xfId="1" applyNumberFormat="1" applyFont="1" applyFill="1" applyBorder="1" applyAlignment="1">
      <alignment horizontal="right" vertical="center"/>
    </xf>
    <xf numFmtId="164" fontId="5" fillId="0" borderId="18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7" fontId="5" fillId="0" borderId="17" xfId="0" applyNumberFormat="1" applyFont="1" applyBorder="1" applyAlignment="1">
      <alignment horizontal="center" vertical="center"/>
    </xf>
    <xf numFmtId="17" fontId="5" fillId="0" borderId="17" xfId="0" quotePrefix="1" applyNumberFormat="1" applyFont="1" applyBorder="1" applyAlignment="1">
      <alignment horizontal="center" vertical="center"/>
    </xf>
    <xf numFmtId="17" fontId="5" fillId="0" borderId="19" xfId="0" quotePrefix="1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7" xfId="0" quotePrefix="1" applyFont="1" applyBorder="1" applyAlignment="1">
      <alignment horizontal="center" vertical="center"/>
    </xf>
    <xf numFmtId="17" fontId="1" fillId="0" borderId="1" xfId="0" applyNumberFormat="1" applyFont="1" applyBorder="1"/>
    <xf numFmtId="165" fontId="0" fillId="0" borderId="0" xfId="0" applyNumberFormat="1" applyAlignment="1">
      <alignment horizontal="center" vertical="center" wrapText="1"/>
    </xf>
    <xf numFmtId="43" fontId="0" fillId="0" borderId="0" xfId="1" applyFont="1"/>
    <xf numFmtId="43" fontId="10" fillId="0" borderId="0" xfId="1" applyFont="1" applyAlignment="1"/>
    <xf numFmtId="43" fontId="0" fillId="0" borderId="0" xfId="1" applyFont="1" applyAlignment="1">
      <alignment horizontal="center" vertical="center" wrapText="1"/>
    </xf>
    <xf numFmtId="43" fontId="12" fillId="0" borderId="0" xfId="1" applyFont="1" applyAlignment="1">
      <alignment horizontal="center" vertical="center" wrapText="1"/>
    </xf>
    <xf numFmtId="0" fontId="2" fillId="0" borderId="0" xfId="0" applyFont="1"/>
    <xf numFmtId="43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 wrapText="1"/>
    </xf>
    <xf numFmtId="165" fontId="1" fillId="0" borderId="0" xfId="0" applyNumberFormat="1" applyFont="1"/>
    <xf numFmtId="165" fontId="1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 wrapText="1"/>
    </xf>
    <xf numFmtId="165" fontId="5" fillId="0" borderId="0" xfId="0" applyNumberFormat="1" applyFont="1"/>
    <xf numFmtId="43" fontId="5" fillId="0" borderId="0" xfId="0" applyNumberFormat="1" applyFont="1" applyAlignment="1">
      <alignment wrapText="1"/>
    </xf>
    <xf numFmtId="0" fontId="4" fillId="0" borderId="0" xfId="0" applyFont="1"/>
    <xf numFmtId="0" fontId="3" fillId="0" borderId="0" xfId="0" applyFont="1"/>
    <xf numFmtId="165" fontId="5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right" vertical="center"/>
    </xf>
    <xf numFmtId="17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7" fontId="12" fillId="0" borderId="0" xfId="0" applyNumberFormat="1" applyFont="1" applyAlignment="1">
      <alignment horizontal="center"/>
    </xf>
    <xf numFmtId="164" fontId="12" fillId="0" borderId="0" xfId="0" applyNumberFormat="1" applyFont="1"/>
    <xf numFmtId="165" fontId="12" fillId="0" borderId="0" xfId="1" applyNumberFormat="1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5" fontId="12" fillId="0" borderId="0" xfId="0" applyNumberFormat="1" applyFont="1"/>
    <xf numFmtId="165" fontId="17" fillId="0" borderId="0" xfId="0" applyNumberFormat="1" applyFont="1" applyAlignment="1">
      <alignment horizontal="right" vertical="center"/>
    </xf>
    <xf numFmtId="165" fontId="11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3" fontId="12" fillId="0" borderId="0" xfId="1" applyFont="1"/>
    <xf numFmtId="43" fontId="13" fillId="0" borderId="13" xfId="1" applyFont="1" applyBorder="1"/>
    <xf numFmtId="165" fontId="12" fillId="0" borderId="0" xfId="0" applyNumberFormat="1" applyFont="1" applyAlignment="1">
      <alignment wrapText="1"/>
    </xf>
    <xf numFmtId="0" fontId="12" fillId="3" borderId="0" xfId="0" applyFont="1" applyFill="1" applyAlignment="1">
      <alignment horizontal="center" vertical="center"/>
    </xf>
    <xf numFmtId="17" fontId="12" fillId="3" borderId="0" xfId="0" applyNumberFormat="1" applyFont="1" applyFill="1" applyAlignment="1">
      <alignment horizontal="center" vertical="center"/>
    </xf>
    <xf numFmtId="164" fontId="12" fillId="3" borderId="0" xfId="0" applyNumberFormat="1" applyFont="1" applyFill="1"/>
    <xf numFmtId="165" fontId="17" fillId="0" borderId="13" xfId="1" applyNumberFormat="1" applyFont="1" applyBorder="1" applyAlignment="1">
      <alignment horizontal="right"/>
    </xf>
    <xf numFmtId="17" fontId="1" fillId="0" borderId="0" xfId="0" applyNumberFormat="1" applyFont="1"/>
    <xf numFmtId="17" fontId="5" fillId="0" borderId="0" xfId="0" applyNumberFormat="1" applyFont="1"/>
    <xf numFmtId="164" fontId="1" fillId="0" borderId="0" xfId="0" applyNumberFormat="1" applyFont="1" applyAlignment="1">
      <alignment wrapText="1"/>
    </xf>
    <xf numFmtId="164" fontId="6" fillId="0" borderId="22" xfId="0" applyNumberFormat="1" applyFont="1" applyBorder="1"/>
    <xf numFmtId="43" fontId="3" fillId="0" borderId="0" xfId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43" fontId="13" fillId="0" borderId="0" xfId="1" applyFont="1" applyBorder="1" applyAlignment="1">
      <alignment horizontal="center" vertical="center" wrapText="1"/>
    </xf>
    <xf numFmtId="43" fontId="13" fillId="0" borderId="0" xfId="0" applyNumberFormat="1" applyFont="1" applyAlignment="1">
      <alignment horizontal="center" vertical="center" wrapText="1"/>
    </xf>
    <xf numFmtId="165" fontId="13" fillId="0" borderId="0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165" fontId="0" fillId="0" borderId="0" xfId="1" applyNumberFormat="1" applyFont="1" applyBorder="1"/>
    <xf numFmtId="0" fontId="0" fillId="0" borderId="0" xfId="0" applyAlignment="1">
      <alignment wrapText="1"/>
    </xf>
    <xf numFmtId="165" fontId="0" fillId="0" borderId="0" xfId="0" applyNumberFormat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quotePrefix="1" applyFill="1" applyAlignment="1">
      <alignment horizontal="center" vertical="center"/>
    </xf>
    <xf numFmtId="43" fontId="0" fillId="0" borderId="0" xfId="1" applyFont="1" applyAlignment="1">
      <alignment vertical="center"/>
    </xf>
    <xf numFmtId="43" fontId="12" fillId="0" borderId="13" xfId="0" applyNumberFormat="1" applyFont="1" applyBorder="1" applyAlignment="1">
      <alignment horizontal="right" vertical="center" wrapText="1"/>
    </xf>
    <xf numFmtId="0" fontId="17" fillId="0" borderId="0" xfId="0" applyFont="1"/>
    <xf numFmtId="43" fontId="17" fillId="0" borderId="13" xfId="1" applyFont="1" applyBorder="1"/>
    <xf numFmtId="0" fontId="17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43" fontId="5" fillId="0" borderId="0" xfId="1" applyFont="1" applyFill="1" applyBorder="1" applyAlignment="1">
      <alignment horizontal="right" vertical="center"/>
    </xf>
    <xf numFmtId="43" fontId="1" fillId="0" borderId="0" xfId="1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0" fillId="0" borderId="0" xfId="0" applyFill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center" vertical="center"/>
    </xf>
    <xf numFmtId="17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5" fontId="22" fillId="0" borderId="0" xfId="0" applyNumberFormat="1" applyFont="1" applyAlignment="1">
      <alignment horizontal="right" vertical="center"/>
    </xf>
    <xf numFmtId="165" fontId="22" fillId="0" borderId="0" xfId="0" applyNumberFormat="1" applyFont="1" applyAlignment="1">
      <alignment horizontal="center" vertical="center"/>
    </xf>
    <xf numFmtId="43" fontId="22" fillId="0" borderId="0" xfId="1" applyFont="1" applyFill="1" applyBorder="1" applyAlignment="1">
      <alignment horizontal="center" vertical="center"/>
    </xf>
    <xf numFmtId="165" fontId="22" fillId="0" borderId="0" xfId="0" applyNumberFormat="1" applyFont="1"/>
    <xf numFmtId="0" fontId="22" fillId="0" borderId="0" xfId="0" applyFont="1" applyAlignment="1">
      <alignment horizontal="center" wrapText="1"/>
    </xf>
    <xf numFmtId="165" fontId="22" fillId="0" borderId="0" xfId="1" applyNumberFormat="1" applyFont="1" applyFill="1" applyBorder="1"/>
    <xf numFmtId="43" fontId="22" fillId="0" borderId="0" xfId="1" applyFont="1" applyFill="1" applyBorder="1" applyAlignment="1">
      <alignment horizontal="right" vertical="center"/>
    </xf>
    <xf numFmtId="0" fontId="22" fillId="2" borderId="0" xfId="0" applyFont="1" applyFill="1" applyAlignment="1">
      <alignment horizontal="center" vertical="center"/>
    </xf>
    <xf numFmtId="43" fontId="22" fillId="0" borderId="0" xfId="1" applyFont="1" applyFill="1" applyBorder="1"/>
    <xf numFmtId="43" fontId="22" fillId="0" borderId="0" xfId="1" applyFont="1"/>
    <xf numFmtId="0" fontId="22" fillId="0" borderId="0" xfId="0" applyFont="1"/>
    <xf numFmtId="43" fontId="22" fillId="0" borderId="0" xfId="1" applyFont="1" applyBorder="1" applyAlignment="1">
      <alignment horizontal="center" vertical="center"/>
    </xf>
    <xf numFmtId="165" fontId="22" fillId="0" borderId="0" xfId="1" applyNumberFormat="1" applyFont="1" applyBorder="1"/>
    <xf numFmtId="165" fontId="22" fillId="0" borderId="0" xfId="1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43" fontId="22" fillId="0" borderId="0" xfId="0" applyNumberFormat="1" applyFont="1" applyAlignment="1">
      <alignment horizontal="right" vertical="center"/>
    </xf>
    <xf numFmtId="165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Fill="1" applyAlignment="1">
      <alignment horizontal="center" vertical="center"/>
    </xf>
    <xf numFmtId="4" fontId="22" fillId="0" borderId="0" xfId="0" applyNumberFormat="1" applyFont="1" applyAlignment="1">
      <alignment horizontal="right" vertical="center"/>
    </xf>
    <xf numFmtId="165" fontId="22" fillId="0" borderId="0" xfId="0" applyNumberFormat="1" applyFont="1" applyAlignment="1">
      <alignment horizontal="right" vertical="center" wrapText="1"/>
    </xf>
    <xf numFmtId="165" fontId="22" fillId="0" borderId="0" xfId="1" applyNumberFormat="1" applyFont="1" applyFill="1" applyBorder="1" applyAlignment="1">
      <alignment horizontal="right" vertical="center" wrapText="1"/>
    </xf>
    <xf numFmtId="43" fontId="22" fillId="0" borderId="0" xfId="1" applyFont="1" applyFill="1" applyBorder="1" applyAlignment="1">
      <alignment horizontal="right" vertical="center" wrapText="1"/>
    </xf>
    <xf numFmtId="17" fontId="22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165" fontId="22" fillId="0" borderId="0" xfId="0" applyNumberFormat="1" applyFont="1" applyFill="1" applyAlignment="1">
      <alignment horizontal="right" vertical="center"/>
    </xf>
    <xf numFmtId="165" fontId="22" fillId="0" borderId="0" xfId="0" applyNumberFormat="1" applyFont="1" applyFill="1" applyAlignment="1">
      <alignment horizontal="center" vertical="center"/>
    </xf>
    <xf numFmtId="0" fontId="22" fillId="0" borderId="0" xfId="0" applyFont="1" applyFill="1"/>
    <xf numFmtId="165" fontId="22" fillId="0" borderId="0" xfId="0" applyNumberFormat="1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43" fontId="0" fillId="0" borderId="0" xfId="0" applyNumberFormat="1" applyAlignment="1">
      <alignment horizontal="right" wrapText="1"/>
    </xf>
    <xf numFmtId="165" fontId="0" fillId="0" borderId="0" xfId="1" applyNumberFormat="1" applyFont="1" applyAlignment="1">
      <alignment horizontal="right"/>
    </xf>
    <xf numFmtId="165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65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12" fillId="0" borderId="0" xfId="0" applyFont="1" applyAlignment="1">
      <alignment horizontal="right" wrapText="1"/>
    </xf>
    <xf numFmtId="0" fontId="11" fillId="5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73">
    <dxf>
      <alignment horizontal="right"/>
    </dxf>
    <dxf>
      <alignment vertical="center"/>
    </dxf>
    <dxf>
      <alignment vertical="center"/>
    </dxf>
    <dxf>
      <alignment vertical="bottom"/>
    </dxf>
    <dxf>
      <numFmt numFmtId="35" formatCode="_-* #,##0.00_-;\-* #,##0.00_-;_-* &quot;-&quot;??_-;_-@_-"/>
    </dxf>
    <dxf>
      <font>
        <b/>
      </font>
    </dxf>
    <dxf>
      <font>
        <sz val="12"/>
      </font>
    </dxf>
    <dxf>
      <font>
        <sz val="12"/>
      </font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0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alignment wrapText="1" readingOrder="0"/>
    </dxf>
    <dxf>
      <font>
        <sz val="16"/>
      </font>
    </dxf>
    <dxf>
      <font>
        <u/>
      </font>
    </dxf>
    <dxf>
      <font>
        <b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border>
        <top style="thin">
          <color indexed="64"/>
        </top>
        <bottom style="double">
          <color indexed="64"/>
        </bottom>
      </border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horizontal="center"/>
    </dxf>
    <dxf>
      <alignment horizontal="center" readingOrder="0"/>
    </dxf>
    <dxf>
      <alignment vertical="center" readingOrder="0"/>
    </dxf>
    <dxf>
      <font>
        <sz val="16"/>
      </font>
    </dxf>
    <dxf>
      <numFmt numFmtId="165" formatCode="#,##0.00_ ;[Red]\-#,##0.00\ "/>
    </dxf>
    <dxf>
      <numFmt numFmtId="165" formatCode="#,##0.00_ ;[Red]\-#,##0.00\ "/>
    </dxf>
    <dxf>
      <alignment wrapText="1" readingOrder="0"/>
    </dxf>
    <dxf>
      <border>
        <top style="thin">
          <color indexed="64"/>
        </top>
        <bottom style="double">
          <color indexed="64"/>
        </bottom>
      </border>
    </dxf>
    <dxf>
      <alignment horizontal="right"/>
    </dxf>
    <dxf>
      <alignment vertical="center"/>
    </dxf>
    <dxf>
      <alignment vertical="center"/>
    </dxf>
    <dxf>
      <font>
        <b/>
      </font>
    </dxf>
    <dxf>
      <font>
        <u/>
      </font>
    </dxf>
    <dxf>
      <font>
        <sz val="16"/>
      </font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wrapText="0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b/>
      </font>
    </dxf>
    <dxf>
      <numFmt numFmtId="35" formatCode="_-* #,##0.00_-;\-* #,##0.00_-;_-* &quot;-&quot;??_-;_-@_-"/>
    </dxf>
  </dxfs>
  <tableStyles count="0" defaultTableStyle="TableStyleMedium2" defaultPivotStyle="PivotStyleLight16"/>
  <colors>
    <mruColors>
      <color rgb="FF9DFC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erk" refreshedDate="45247.418255324075" createdVersion="6" refreshedVersion="8" minRefreshableVersion="3" recordCount="111" xr:uid="{FB63637D-410A-4235-BA34-F6A6266D67F3}">
  <cacheSource type="worksheet">
    <worksheetSource ref="B1:O199" sheet="Asset &amp; Insurance Listing"/>
  </cacheSource>
  <cacheFields count="14">
    <cacheField name="Asset No. " numFmtId="0">
      <sharedItems containsBlank="1"/>
    </cacheField>
    <cacheField name="Date Acquired" numFmtId="0">
      <sharedItems containsDate="1" containsBlank="1" containsMixedTypes="1" minDate="1900-01-05T22:39:04" maxDate="2023-11-02T00:00:00"/>
    </cacheField>
    <cacheField name="Description " numFmtId="0">
      <sharedItems containsBlank="1"/>
    </cacheField>
    <cacheField name="Location " numFmtId="0">
      <sharedItems containsBlank="1"/>
    </cacheField>
    <cacheField name="Insurance Category" numFmtId="0">
      <sharedItems containsBlank="1" count="13">
        <s v="Buildings"/>
        <s v="General Contents"/>
        <s v="Street Furniture"/>
        <s v="Gates &amp; Fences"/>
        <s v="Outside Equipment"/>
        <s v="Playground Equipment"/>
        <s v="War Memorials"/>
        <s v="Mowers &amp; Machinery"/>
        <s v="Sports Equipment"/>
        <s v="Other Surfaces"/>
        <s v="Natural Surfaces"/>
        <s v="Office Contents"/>
        <m/>
      </sharedItems>
    </cacheField>
    <cacheField name="Asset Purchase Cost £" numFmtId="0">
      <sharedItems containsString="0" containsBlank="1" containsNumber="1" minValue="0" maxValue="288000"/>
    </cacheField>
    <cacheField name="De Minimis Asset Reduction" numFmtId="0">
      <sharedItems containsString="0" containsBlank="1" containsNumber="1" minValue="-189" maxValue="45000"/>
    </cacheField>
    <cacheField name="Revised Asset Cost after De Minimis" numFmtId="0">
      <sharedItems containsString="0" containsBlank="1" containsNumber="1" minValue="0" maxValue="288000"/>
    </cacheField>
    <cacheField name="Current Insurance Cover @ November 2015 £" numFmtId="43">
      <sharedItems containsString="0" containsBlank="1" containsNumber="1" minValue="0" maxValue="226332"/>
    </cacheField>
    <cacheField name="Current Insurance Cover @ 15th July 2016 £" numFmtId="43">
      <sharedItems containsString="0" containsBlank="1" containsNumber="1" minValue="0" maxValue="226332"/>
    </cacheField>
    <cacheField name="Insurance Replacement Cost £" numFmtId="0">
      <sharedItems containsString="0" containsBlank="1" containsNumber="1" minValue="103" maxValue="226332"/>
    </cacheField>
    <cacheField name="Comments" numFmtId="0">
      <sharedItems containsBlank="1"/>
    </cacheField>
    <cacheField name="Adjust £" numFmtId="165">
      <sharedItems containsString="0" containsBlank="1" containsNumber="1" minValue="-200" maxValue="13760.989999999991"/>
    </cacheField>
    <cacheField name="Current Insurance Cover @ Sept 2022     £" numFmtId="165">
      <sharedItems containsString="0" containsBlank="1" containsNumber="1" containsInteger="1" minValue="0" maxValue="3674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s v="B1"/>
    <n v="1955"/>
    <s v="Building known as the Sports Pavilion"/>
    <s v="Sports Pavilion"/>
    <x v="0"/>
    <n v="288000"/>
    <m/>
    <n v="288000"/>
    <m/>
    <m/>
    <n v="226332"/>
    <s v="Revalued August 2021 to £288,000. Insurance cover increased"/>
    <n v="13760.989999999991"/>
    <m/>
  </r>
  <r>
    <s v="OC1"/>
    <s v="Pre 2012"/>
    <s v="2x Filing Cabinets"/>
    <s v="Parish Office"/>
    <x v="1"/>
    <n v="279.98"/>
    <m/>
    <n v="279.98"/>
    <m/>
    <m/>
    <n v="200"/>
    <m/>
    <n v="-200"/>
    <m/>
  </r>
  <r>
    <s v="OC2"/>
    <n v="2012"/>
    <s v="Acer Laptop"/>
    <s v="Parish Office"/>
    <x v="1"/>
    <n v="546"/>
    <m/>
    <n v="546"/>
    <m/>
    <m/>
    <n v="600"/>
    <m/>
    <m/>
    <m/>
  </r>
  <r>
    <s v="OC3"/>
    <n v="2012"/>
    <s v="Hewlett Packard Printer "/>
    <s v="Parish Office"/>
    <x v="1"/>
    <n v="213"/>
    <m/>
    <n v="213"/>
    <m/>
    <m/>
    <n v="300"/>
    <m/>
    <m/>
    <m/>
  </r>
  <r>
    <s v="OC4"/>
    <n v="2012"/>
    <s v="Projector"/>
    <s v="Parish Office"/>
    <x v="1"/>
    <m/>
    <m/>
    <m/>
    <m/>
    <m/>
    <m/>
    <s v="Remove from Insurance as under £250 excess threshold"/>
    <n v="-200"/>
    <m/>
  </r>
  <r>
    <s v="GC1"/>
    <n v="1955"/>
    <s v="Pavilion general contents "/>
    <s v="Sports Pavilion"/>
    <x v="1"/>
    <n v="2829.15"/>
    <m/>
    <n v="2829.15"/>
    <m/>
    <m/>
    <n v="2829.15"/>
    <m/>
    <m/>
    <m/>
  </r>
  <r>
    <s v="SF1"/>
    <s v="?"/>
    <s v="Notice boards x 3"/>
    <s v="Greenstile,  Reads, &amp; Oak Green"/>
    <x v="2"/>
    <m/>
    <m/>
    <n v="0"/>
    <m/>
    <m/>
    <n v="2274"/>
    <s v="New notice boards purchased for Greenstile and Lymington Barn at a cost of £2,565 (SF29 &amp; SF30). Oak Green notice board was replaced by FMPC. Old notice boards disposed of."/>
    <m/>
    <m/>
  </r>
  <r>
    <s v="SF2"/>
    <s v="Pre 2000"/>
    <s v="Metal Seats x 5"/>
    <s v="Village Green (Cricket side)"/>
    <x v="2"/>
    <n v="3000"/>
    <m/>
    <n v="3000"/>
    <m/>
    <m/>
    <n v="3000"/>
    <m/>
    <m/>
    <m/>
  </r>
  <r>
    <s v="SF3"/>
    <s v="?"/>
    <s v="Bench style seats x 6. (3 x Cricket side, 2 x by Play equip &amp; 1 x South Town Road )"/>
    <s v="Village Green"/>
    <x v="2"/>
    <n v="1200"/>
    <m/>
    <n v="1200"/>
    <m/>
    <m/>
    <n v="1500"/>
    <m/>
    <m/>
    <m/>
  </r>
  <r>
    <s v="SF4"/>
    <s v="?"/>
    <s v="Wooden Benches x 4"/>
    <s v="Village Green (Cricket side)"/>
    <x v="2"/>
    <n v="2000"/>
    <m/>
    <n v="2000"/>
    <m/>
    <m/>
    <n v="2000"/>
    <s v="One bench now disposed of in Aug 2021 as beyond repair. Replaced by WI (OC12)"/>
    <m/>
    <m/>
  </r>
  <r>
    <s v="SF5"/>
    <n v="2000"/>
    <s v="Picnic Bench"/>
    <s v="Enclosed Play Area"/>
    <x v="2"/>
    <n v="350"/>
    <m/>
    <n v="350"/>
    <m/>
    <m/>
    <n v="400"/>
    <m/>
    <m/>
    <m/>
  </r>
  <r>
    <s v="SF6"/>
    <n v="2000"/>
    <s v="Litter Bin  on post "/>
    <s v="Village Green (football side)"/>
    <x v="2"/>
    <n v="0"/>
    <m/>
    <n v="0"/>
    <m/>
    <m/>
    <n v="150"/>
    <s v="Moved to asset SF15"/>
    <n v="-150"/>
    <m/>
  </r>
  <r>
    <s v="SF7"/>
    <s v="2000?"/>
    <s v="Welcome to Medstead Signs x 7"/>
    <s v="All roads into the Parish"/>
    <x v="2"/>
    <n v="0"/>
    <m/>
    <n v="0"/>
    <m/>
    <m/>
    <n v="1000"/>
    <m/>
    <m/>
    <m/>
  </r>
  <r>
    <s v="SF8"/>
    <n v="2010"/>
    <s v="Circular Picnic Table"/>
    <s v="Village Green (Cricket side)"/>
    <x v="2"/>
    <n v="450"/>
    <m/>
    <n v="450"/>
    <m/>
    <m/>
    <n v="1000"/>
    <s v="Were two assets (£900) but one circular bench disposed (£450). Replaced by asset SF26"/>
    <m/>
    <m/>
  </r>
  <r>
    <s v="SF9"/>
    <n v="2012"/>
    <s v="Recycled plastic bench "/>
    <s v="Village Green (by Aerial runway)"/>
    <x v="2"/>
    <n v="500"/>
    <m/>
    <n v="500"/>
    <m/>
    <m/>
    <n v="500"/>
    <m/>
    <m/>
    <m/>
  </r>
  <r>
    <s v="GF1"/>
    <n v="2012"/>
    <s v="Post and Rail Fence "/>
    <s v="St Andrews Church "/>
    <x v="3"/>
    <n v="6142.5"/>
    <m/>
    <n v="6142.5"/>
    <m/>
    <m/>
    <n v="10000"/>
    <m/>
    <m/>
    <m/>
  </r>
  <r>
    <s v="SF10"/>
    <s v="?"/>
    <s v="Wooden Bus Shelter "/>
    <s v="Greenstile "/>
    <x v="2"/>
    <n v="3500"/>
    <m/>
    <n v="3500"/>
    <m/>
    <m/>
    <n v="6000"/>
    <m/>
    <m/>
    <m/>
  </r>
  <r>
    <s v="SF11"/>
    <n v="2002"/>
    <s v="Wooden Planters x 2 "/>
    <s v="Greenstile "/>
    <x v="2"/>
    <n v="150"/>
    <n v="-150"/>
    <n v="150"/>
    <m/>
    <m/>
    <n v="150"/>
    <s v="Remove from Insurance as under £250 excess threshold"/>
    <n v="-150"/>
    <m/>
  </r>
  <r>
    <s v="SF12"/>
    <n v="2002"/>
    <s v="Jubilee Bench "/>
    <s v="Junction with Greenstile and High Street "/>
    <x v="2"/>
    <n v="700"/>
    <m/>
    <n v="700"/>
    <m/>
    <m/>
    <n v="700"/>
    <m/>
    <m/>
    <m/>
  </r>
  <r>
    <s v="GF2"/>
    <s v="?"/>
    <s v="Kissing Gates x 7"/>
    <s v="Cemetery, Common Hill, FP 10 &amp; 25."/>
    <x v="3"/>
    <n v="2800"/>
    <m/>
    <n v="2800"/>
    <m/>
    <m/>
    <n v="2800"/>
    <m/>
    <m/>
    <m/>
  </r>
  <r>
    <s v="SF13"/>
    <n v="2013"/>
    <s v="Noticeboard "/>
    <s v="Village Green layby"/>
    <x v="2"/>
    <n v="895.78"/>
    <m/>
    <n v="895.78"/>
    <m/>
    <m/>
    <n v="1000"/>
    <m/>
    <m/>
    <m/>
  </r>
  <r>
    <s v="SF14"/>
    <n v="2014"/>
    <s v="Deep Water signs and posts x 2 "/>
    <s v="Five Ash Rd Pond"/>
    <x v="2"/>
    <n v="155.86000000000001"/>
    <n v="-155.86000000000001"/>
    <n v="155.86000000000001"/>
    <m/>
    <m/>
    <n v="200"/>
    <s v="Remove from Insurance as under £250 excess threshold"/>
    <n v="-200"/>
    <m/>
  </r>
  <r>
    <s v="SF15"/>
    <n v="2014"/>
    <s v="Litter Bins x 4"/>
    <s v="Medstead Village Green "/>
    <x v="2"/>
    <n v="659.25"/>
    <m/>
    <n v="659.25"/>
    <m/>
    <m/>
    <n v="700"/>
    <s v="Combined from asset SF6 above"/>
    <n v="150"/>
    <m/>
  </r>
  <r>
    <s v="GF3"/>
    <n v="2014"/>
    <s v="Kissing Gate "/>
    <s v="FP35 "/>
    <x v="3"/>
    <n v="400"/>
    <m/>
    <n v="400"/>
    <m/>
    <m/>
    <n v="400"/>
    <m/>
    <m/>
    <m/>
  </r>
  <r>
    <s v="SF16"/>
    <n v="2015"/>
    <s v="Wooden Bench (Maurice Johnson)- Gifted to PC £449"/>
    <s v="Medstead Village Green. (Cricket side) "/>
    <x v="2"/>
    <n v="1"/>
    <m/>
    <n v="1"/>
    <m/>
    <m/>
    <n v="500"/>
    <s v="DONATION"/>
    <n v="-50"/>
    <m/>
  </r>
  <r>
    <s v="OE1"/>
    <n v="2015"/>
    <s v="Defibrillator &amp; Cabinet (donated to MPC)"/>
    <s v="Village Hall"/>
    <x v="4"/>
    <m/>
    <m/>
    <n v="0"/>
    <m/>
    <m/>
    <n v="1429"/>
    <s v="Replaced by new defibrillator OE3"/>
    <m/>
    <m/>
  </r>
  <r>
    <s v="SF17"/>
    <n v="2015"/>
    <s v="Noticeboard "/>
    <s v="Boyneswood Road "/>
    <x v="2"/>
    <n v="1600"/>
    <m/>
    <n v="1600"/>
    <m/>
    <m/>
    <n v="2000"/>
    <m/>
    <m/>
    <m/>
  </r>
  <r>
    <s v="SF18"/>
    <n v="2015"/>
    <s v="Noticeboard "/>
    <s v="Medstead Cemetery "/>
    <x v="2"/>
    <n v="674"/>
    <m/>
    <n v="674"/>
    <m/>
    <m/>
    <n v="700"/>
    <m/>
    <m/>
    <m/>
  </r>
  <r>
    <s v="GF4"/>
    <n v="2015"/>
    <s v="Chestnut Pale Fence"/>
    <s v="Five Ash Pond"/>
    <x v="3"/>
    <n v="1154"/>
    <m/>
    <n v="1154"/>
    <m/>
    <m/>
    <n v="1500"/>
    <m/>
    <m/>
    <m/>
  </r>
  <r>
    <s v="SF19"/>
    <d v="2016-04-01T00:00:00"/>
    <s v="Speedwatch equipment"/>
    <s v="Held at Parish Office "/>
    <x v="2"/>
    <n v="2250"/>
    <m/>
    <n v="2250"/>
    <m/>
    <m/>
    <n v="2250"/>
    <m/>
    <m/>
    <m/>
  </r>
  <r>
    <s v="SF20"/>
    <d v="2016-06-01T00:00:00"/>
    <s v="Benches for Pond x 2"/>
    <s v="Village Pond"/>
    <x v="2"/>
    <n v="1241.67"/>
    <m/>
    <n v="1241.67"/>
    <m/>
    <m/>
    <n v="1241.67"/>
    <m/>
    <m/>
    <m/>
  </r>
  <r>
    <s v="GF5"/>
    <d v="2016-06-01T00:00:00"/>
    <s v="Fences / Gates for Pond Area"/>
    <s v="Village Pond"/>
    <x v="3"/>
    <n v="4013.33"/>
    <m/>
    <n v="4013.33"/>
    <m/>
    <m/>
    <n v="4013.33"/>
    <m/>
    <m/>
    <m/>
  </r>
  <r>
    <s v="p1"/>
    <n v="2010"/>
    <s v="Aerial Runway"/>
    <s v="Village Green"/>
    <x v="5"/>
    <n v="4897"/>
    <m/>
    <n v="4897"/>
    <m/>
    <m/>
    <n v="5000"/>
    <m/>
    <m/>
    <m/>
  </r>
  <r>
    <s v="p2"/>
    <n v="2010"/>
    <s v="Timber Team Swing"/>
    <s v="Village Green"/>
    <x v="5"/>
    <n v="2057"/>
    <m/>
    <n v="2057"/>
    <m/>
    <m/>
    <n v="2500"/>
    <m/>
    <m/>
    <m/>
  </r>
  <r>
    <s v="p3"/>
    <n v="2010"/>
    <s v="Gravity Bowl"/>
    <s v="Village Green"/>
    <x v="5"/>
    <n v="964"/>
    <m/>
    <n v="964"/>
    <m/>
    <m/>
    <n v="1000"/>
    <m/>
    <m/>
    <m/>
  </r>
  <r>
    <s v="p4"/>
    <n v="2010"/>
    <s v="Jungle Climber"/>
    <s v="Village Green"/>
    <x v="5"/>
    <n v="5606"/>
    <m/>
    <n v="5606"/>
    <m/>
    <m/>
    <n v="5700"/>
    <m/>
    <m/>
    <m/>
  </r>
  <r>
    <s v="p5"/>
    <n v="2010"/>
    <s v="Safety Barrier x4"/>
    <s v="Village Green"/>
    <x v="5"/>
    <n v="576"/>
    <m/>
    <n v="576"/>
    <m/>
    <m/>
    <n v="576"/>
    <m/>
    <m/>
    <m/>
  </r>
  <r>
    <s v="p6"/>
    <n v="2010"/>
    <s v="Clatter Bridge"/>
    <s v="Village Green"/>
    <x v="5"/>
    <n v="997"/>
    <m/>
    <n v="997"/>
    <m/>
    <m/>
    <n v="1000"/>
    <m/>
    <m/>
    <m/>
  </r>
  <r>
    <s v="p7"/>
    <n v="2010"/>
    <s v="Joined Logs x6"/>
    <s v="Village Green"/>
    <x v="5"/>
    <n v="160"/>
    <m/>
    <n v="160"/>
    <m/>
    <m/>
    <n v="200"/>
    <m/>
    <m/>
    <m/>
  </r>
  <r>
    <s v="p8"/>
    <n v="2010"/>
    <s v="Roll n rope"/>
    <s v="Village Green"/>
    <x v="5"/>
    <n v="654"/>
    <m/>
    <n v="654"/>
    <m/>
    <m/>
    <n v="700"/>
    <m/>
    <m/>
    <m/>
  </r>
  <r>
    <s v="p9"/>
    <n v="2010"/>
    <s v="Log Walk x2"/>
    <s v="Village Green"/>
    <x v="5"/>
    <n v="188"/>
    <m/>
    <n v="188"/>
    <m/>
    <m/>
    <n v="200"/>
    <m/>
    <m/>
    <m/>
  </r>
  <r>
    <s v="p10"/>
    <n v="2010"/>
    <s v="Zig Zag stilts"/>
    <s v="Village Green"/>
    <x v="5"/>
    <n v="568"/>
    <m/>
    <n v="568"/>
    <m/>
    <m/>
    <n v="600"/>
    <m/>
    <m/>
    <m/>
  </r>
  <r>
    <s v="p11"/>
    <n v="2010"/>
    <s v="Monkey Bars"/>
    <s v="Village Green"/>
    <x v="5"/>
    <n v="438"/>
    <m/>
    <n v="438"/>
    <m/>
    <m/>
    <n v="500"/>
    <m/>
    <m/>
    <m/>
  </r>
  <r>
    <s v="p12"/>
    <n v="2010"/>
    <s v="Swinging steps"/>
    <s v="Village Green"/>
    <x v="5"/>
    <n v="817"/>
    <m/>
    <n v="817"/>
    <m/>
    <m/>
    <n v="900"/>
    <m/>
    <m/>
    <m/>
  </r>
  <r>
    <s v="p13"/>
    <n v="2010"/>
    <s v="Inclined twine"/>
    <s v="Village Green"/>
    <x v="5"/>
    <n v="378"/>
    <m/>
    <n v="378"/>
    <m/>
    <m/>
    <n v="400"/>
    <m/>
    <m/>
    <m/>
  </r>
  <r>
    <s v="p14"/>
    <n v="2010"/>
    <s v="Aero whirl"/>
    <s v="Village Green"/>
    <x v="5"/>
    <n v="1070"/>
    <m/>
    <n v="1070"/>
    <m/>
    <m/>
    <n v="1200"/>
    <m/>
    <m/>
    <m/>
  </r>
  <r>
    <s v="p15"/>
    <n v="2010"/>
    <s v="Spinner"/>
    <s v="Village Green"/>
    <x v="5"/>
    <n v="1013"/>
    <m/>
    <n v="1013"/>
    <m/>
    <m/>
    <n v="1200"/>
    <m/>
    <m/>
    <m/>
  </r>
  <r>
    <s v="p16"/>
    <n v="2010"/>
    <s v="Rota Bounce"/>
    <s v="Village Green"/>
    <x v="5"/>
    <m/>
    <m/>
    <n v="0"/>
    <m/>
    <m/>
    <n v="2600"/>
    <s v="Beyond Repair and removed"/>
    <m/>
    <m/>
  </r>
  <r>
    <s v="p17"/>
    <n v="2010"/>
    <s v="Safa Grass Surfacing"/>
    <s v="Village Green"/>
    <x v="5"/>
    <n v="3911"/>
    <m/>
    <n v="3911"/>
    <m/>
    <m/>
    <n v="4000"/>
    <m/>
    <m/>
    <m/>
  </r>
  <r>
    <s v="p18"/>
    <n v="2010"/>
    <s v="Matta Surfacing "/>
    <s v="Village Green"/>
    <x v="5"/>
    <n v="6550"/>
    <m/>
    <n v="6550"/>
    <m/>
    <m/>
    <n v="7000"/>
    <m/>
    <m/>
    <m/>
  </r>
  <r>
    <s v="p19"/>
    <n v="1980"/>
    <s v="Two Bay Cradle Swing "/>
    <s v="Village Green"/>
    <x v="5"/>
    <n v="1130"/>
    <m/>
    <n v="1130"/>
    <m/>
    <m/>
    <n v="1500"/>
    <m/>
    <m/>
    <m/>
  </r>
  <r>
    <s v="p20"/>
    <n v="2000"/>
    <s v="Two Bay Junior Swing "/>
    <s v="Village Green"/>
    <x v="5"/>
    <n v="1200"/>
    <m/>
    <n v="1200"/>
    <m/>
    <m/>
    <n v="1500"/>
    <m/>
    <m/>
    <m/>
  </r>
  <r>
    <s v="p21"/>
    <n v="2015"/>
    <s v="Timber 2 Bay Junior Swing"/>
    <s v="Village Green"/>
    <x v="5"/>
    <n v="2336"/>
    <m/>
    <n v="2336"/>
    <m/>
    <m/>
    <n v="2336"/>
    <m/>
    <m/>
    <m/>
  </r>
  <r>
    <s v="p22"/>
    <n v="2015"/>
    <s v="Reggae Plus play unit &amp; Slide"/>
    <s v="Village Green"/>
    <x v="5"/>
    <n v="10077"/>
    <m/>
    <n v="10077"/>
    <m/>
    <m/>
    <n v="10077"/>
    <m/>
    <m/>
    <m/>
  </r>
  <r>
    <s v="SF21"/>
    <n v="2015"/>
    <s v="Bandrake Seat"/>
    <s v="Enclosed Play Area"/>
    <x v="2"/>
    <n v="189"/>
    <n v="-189"/>
    <n v="189"/>
    <m/>
    <m/>
    <n v="189"/>
    <s v="Below £250 insurance excess threshold; Asset re categorised to Street Furniture from Play Equip."/>
    <n v="-189"/>
    <m/>
  </r>
  <r>
    <s v="P23"/>
    <n v="2015"/>
    <s v="Spring Horse"/>
    <s v="Village Green"/>
    <x v="5"/>
    <n v="564"/>
    <m/>
    <n v="564"/>
    <m/>
    <m/>
    <n v="564"/>
    <m/>
    <m/>
    <m/>
  </r>
  <r>
    <s v="P24"/>
    <n v="2015"/>
    <s v="Spring Motorbike"/>
    <s v="Village Green"/>
    <x v="5"/>
    <n v="438"/>
    <m/>
    <n v="438"/>
    <m/>
    <m/>
    <n v="438"/>
    <m/>
    <m/>
    <m/>
  </r>
  <r>
    <s v="P25"/>
    <n v="2015"/>
    <s v="Play Train"/>
    <s v="Village Green"/>
    <x v="5"/>
    <n v="1642"/>
    <m/>
    <n v="1642"/>
    <m/>
    <m/>
    <n v="1642"/>
    <m/>
    <m/>
    <m/>
  </r>
  <r>
    <s v="P26"/>
    <n v="2015"/>
    <s v="Inclusive Orbit"/>
    <s v="Village Green"/>
    <x v="5"/>
    <n v="4175"/>
    <m/>
    <n v="4175"/>
    <m/>
    <m/>
    <n v="4175"/>
    <m/>
    <m/>
    <m/>
  </r>
  <r>
    <s v="P27"/>
    <n v="2015"/>
    <s v="Safety Surfacing "/>
    <s v="Village Green"/>
    <x v="5"/>
    <m/>
    <m/>
    <n v="0"/>
    <m/>
    <m/>
    <n v="13977"/>
    <m/>
    <m/>
    <m/>
  </r>
  <r>
    <s v="GF6"/>
    <n v="2015"/>
    <s v="Close Board Fencing "/>
    <s v="Village Green"/>
    <x v="3"/>
    <n v="2042"/>
    <m/>
    <n v="2042"/>
    <m/>
    <m/>
    <n v="2042"/>
    <s v="Asset re categrised to gates / fencing from Play Equip."/>
    <m/>
    <m/>
  </r>
  <r>
    <s v="GF7"/>
    <n v="2015"/>
    <s v="Self closing Steel Gate x 2"/>
    <s v="Village Green"/>
    <x v="3"/>
    <n v="714"/>
    <m/>
    <n v="714"/>
    <m/>
    <m/>
    <n v="714"/>
    <s v="Asset re categrised to gates / fencing from Play Equip."/>
    <m/>
    <m/>
  </r>
  <r>
    <s v="P28"/>
    <d v="2016-04-01T00:00:00"/>
    <s v="Swing cradle seats"/>
    <s v="Village Green"/>
    <x v="5"/>
    <n v="380"/>
    <m/>
    <n v="380"/>
    <m/>
    <m/>
    <n v="380"/>
    <m/>
    <n v="380"/>
    <m/>
  </r>
  <r>
    <m/>
    <m/>
    <m/>
    <m/>
    <x v="6"/>
    <n v="0"/>
    <m/>
    <n v="0"/>
    <n v="0"/>
    <n v="0"/>
    <m/>
    <s v="Insurance Value"/>
    <m/>
    <n v="0"/>
  </r>
  <r>
    <m/>
    <m/>
    <m/>
    <m/>
    <x v="7"/>
    <n v="0"/>
    <m/>
    <n v="0"/>
    <n v="0"/>
    <n v="0"/>
    <m/>
    <m/>
    <m/>
    <n v="0"/>
  </r>
  <r>
    <m/>
    <m/>
    <m/>
    <m/>
    <x v="8"/>
    <n v="0"/>
    <m/>
    <n v="0"/>
    <n v="0"/>
    <n v="0"/>
    <m/>
    <m/>
    <m/>
    <n v="0"/>
  </r>
  <r>
    <m/>
    <m/>
    <m/>
    <m/>
    <x v="9"/>
    <n v="0"/>
    <m/>
    <n v="0"/>
    <n v="0"/>
    <n v="0"/>
    <m/>
    <m/>
    <m/>
    <n v="0"/>
  </r>
  <r>
    <m/>
    <m/>
    <m/>
    <m/>
    <x v="10"/>
    <n v="0"/>
    <m/>
    <n v="0"/>
    <n v="0"/>
    <n v="0"/>
    <m/>
    <m/>
    <m/>
    <n v="0"/>
  </r>
  <r>
    <m/>
    <m/>
    <m/>
    <m/>
    <x v="0"/>
    <m/>
    <m/>
    <n v="0"/>
    <n v="226332"/>
    <n v="226332"/>
    <m/>
    <m/>
    <m/>
    <n v="367440"/>
  </r>
  <r>
    <m/>
    <m/>
    <m/>
    <m/>
    <x v="1"/>
    <m/>
    <m/>
    <n v="0"/>
    <n v="2829.15"/>
    <n v="2829.15"/>
    <m/>
    <m/>
    <m/>
    <n v="5985"/>
  </r>
  <r>
    <m/>
    <m/>
    <m/>
    <m/>
    <x v="11"/>
    <m/>
    <m/>
    <n v="0"/>
    <n v="1300"/>
    <n v="1300"/>
    <m/>
    <m/>
    <m/>
    <n v="0"/>
  </r>
  <r>
    <m/>
    <m/>
    <m/>
    <m/>
    <x v="3"/>
    <m/>
    <m/>
    <n v="0"/>
    <n v="10000"/>
    <n v="14013.33"/>
    <m/>
    <m/>
    <m/>
    <n v="49136"/>
  </r>
  <r>
    <m/>
    <m/>
    <m/>
    <m/>
    <x v="4"/>
    <m/>
    <m/>
    <n v="0"/>
    <n v="1500"/>
    <n v="1500"/>
    <m/>
    <m/>
    <m/>
    <n v="2313"/>
  </r>
  <r>
    <m/>
    <m/>
    <m/>
    <m/>
    <x v="2"/>
    <m/>
    <m/>
    <n v="0"/>
    <n v="25274"/>
    <n v="28765.67"/>
    <m/>
    <m/>
    <m/>
    <n v="33784"/>
  </r>
  <r>
    <m/>
    <m/>
    <m/>
    <m/>
    <x v="5"/>
    <m/>
    <m/>
    <m/>
    <m/>
    <m/>
    <m/>
    <m/>
    <m/>
    <n v="99544"/>
  </r>
  <r>
    <s v="OE2"/>
    <d v="2017-01-01T00:00:00"/>
    <s v="Barbeque"/>
    <s v="Village Green"/>
    <x v="4"/>
    <n v="435"/>
    <m/>
    <n v="435"/>
    <m/>
    <m/>
    <n v="435"/>
    <m/>
    <n v="435"/>
    <m/>
  </r>
  <r>
    <s v="SF22"/>
    <d v="2017-05-01T00:00:00"/>
    <s v="Picnic Bench"/>
    <s v="Village Green"/>
    <x v="2"/>
    <n v="399"/>
    <m/>
    <n v="399"/>
    <m/>
    <m/>
    <n v="399"/>
    <m/>
    <n v="399"/>
    <m/>
  </r>
  <r>
    <s v="OC5"/>
    <d v="2018-03-01T00:00:00"/>
    <s v="Brother printer (MFC-J653DW)"/>
    <s v="Parish Office"/>
    <x v="1"/>
    <n v="139.99"/>
    <m/>
    <m/>
    <m/>
    <m/>
    <m/>
    <m/>
    <m/>
    <m/>
  </r>
  <r>
    <s v="OC6"/>
    <d v="2018-04-01T00:00:00"/>
    <s v="Filing Cabinet"/>
    <s v="Parish Office"/>
    <x v="1"/>
    <n v="149.99"/>
    <m/>
    <m/>
    <m/>
    <m/>
    <m/>
    <m/>
    <m/>
    <m/>
  </r>
  <r>
    <s v="SF23"/>
    <d v="2018-02-01T00:00:00"/>
    <s v="Waste Bin"/>
    <s v="Five Ash Pond"/>
    <x v="2"/>
    <n v="114.98"/>
    <m/>
    <m/>
    <m/>
    <m/>
    <n v="114.98"/>
    <m/>
    <m/>
    <m/>
  </r>
  <r>
    <s v="SF24"/>
    <d v="2018-04-01T00:00:00"/>
    <s v="Waste Bin"/>
    <s v="Village Green"/>
    <x v="2"/>
    <n v="114.98"/>
    <m/>
    <m/>
    <m/>
    <m/>
    <n v="114.98"/>
    <m/>
    <m/>
    <m/>
  </r>
  <r>
    <s v="SE1"/>
    <d v="2018-10-01T00:00:00"/>
    <s v="Elliptical X Trainer"/>
    <s v="Village Green"/>
    <x v="5"/>
    <n v="1566"/>
    <m/>
    <n v="1566"/>
    <m/>
    <m/>
    <n v="1566"/>
    <m/>
    <m/>
    <m/>
  </r>
  <r>
    <s v="SE2"/>
    <d v="2018-10-01T00:00:00"/>
    <s v="Self Weighted Rower"/>
    <s v="Village Green"/>
    <x v="5"/>
    <n v="1627"/>
    <m/>
    <n v="1627"/>
    <m/>
    <m/>
    <n v="1627"/>
    <m/>
    <m/>
    <m/>
  </r>
  <r>
    <s v="SE3"/>
    <d v="2018-10-01T00:00:00"/>
    <s v="Seated Leg Press"/>
    <s v="Village Green"/>
    <x v="5"/>
    <n v="1398"/>
    <m/>
    <n v="1398"/>
    <m/>
    <m/>
    <n v="1398"/>
    <m/>
    <m/>
    <m/>
  </r>
  <r>
    <s v="SE4"/>
    <d v="2018-10-01T00:00:00"/>
    <s v="Double Air Walker"/>
    <s v="Village Green"/>
    <x v="5"/>
    <n v="1848"/>
    <m/>
    <n v="1848"/>
    <m/>
    <m/>
    <n v="1848"/>
    <m/>
    <m/>
    <m/>
  </r>
  <r>
    <s v="SE5"/>
    <d v="2018-10-01T00:00:00"/>
    <s v="Leg Lift Station"/>
    <s v="Village Green"/>
    <x v="5"/>
    <n v="1206.5"/>
    <m/>
    <n v="1206.5"/>
    <m/>
    <m/>
    <n v="1206.5"/>
    <m/>
    <m/>
    <m/>
  </r>
  <r>
    <s v="SE6"/>
    <d v="2018-10-01T00:00:00"/>
    <s v="Combination SCP/PDC"/>
    <s v="Village Green"/>
    <x v="5"/>
    <n v="2472"/>
    <m/>
    <n v="2472"/>
    <m/>
    <m/>
    <n v="2472"/>
    <m/>
    <m/>
    <m/>
  </r>
  <r>
    <s v="SF25"/>
    <d v="2019-04-01T00:00:00"/>
    <s v="Wooden Circular picnic bench"/>
    <s v="Village Green (near play area)"/>
    <x v="2"/>
    <n v="381.67"/>
    <m/>
    <n v="381.67"/>
    <m/>
    <m/>
    <n v="381.67"/>
    <m/>
    <m/>
    <m/>
  </r>
  <r>
    <s v="OC7"/>
    <d v="2019-08-01T00:00:00"/>
    <s v="Lenovo Lap Top"/>
    <s v="Parish Office"/>
    <x v="1"/>
    <n v="308.33"/>
    <m/>
    <m/>
    <m/>
    <m/>
    <n v="308"/>
    <m/>
    <m/>
    <m/>
  </r>
  <r>
    <s v="OC8"/>
    <d v="2019-08-01T00:00:00"/>
    <s v="NOC Monitor"/>
    <s v="Parish Office"/>
    <x v="1"/>
    <n v="102.72"/>
    <m/>
    <m/>
    <m/>
    <m/>
    <n v="103"/>
    <m/>
    <m/>
    <m/>
  </r>
  <r>
    <s v="OC9"/>
    <d v="2019-10-01T00:00:00"/>
    <s v="Optoma Projector"/>
    <s v="Parish Office"/>
    <x v="1"/>
    <n v="299.17"/>
    <m/>
    <m/>
    <m/>
    <m/>
    <n v="300"/>
    <m/>
    <m/>
    <m/>
  </r>
  <r>
    <s v="B2"/>
    <d v="2019-10-01T00:00:00"/>
    <s v="Allotment Shed"/>
    <s v="Ivatt Way, Medstead"/>
    <x v="0"/>
    <n v="51750"/>
    <n v="45000"/>
    <n v="45000"/>
    <n v="45000"/>
    <n v="45000"/>
    <n v="45000"/>
    <s v="Revalued August 2021 to £51,750.  Insurance cover increased"/>
    <m/>
    <m/>
  </r>
  <r>
    <s v="GF8"/>
    <d v="2019-10-01T00:00:00"/>
    <s v="Allotment Fencing"/>
    <s v="Ivatt Way, Medstead"/>
    <x v="3"/>
    <n v="10000"/>
    <n v="10000"/>
    <n v="10000"/>
    <n v="10000"/>
    <n v="10000"/>
    <n v="10000"/>
    <m/>
    <m/>
    <m/>
  </r>
  <r>
    <s v="GF9"/>
    <d v="2019-09-01T00:00:00"/>
    <s v="Wildflower Meadow fencing"/>
    <s v="Trinity Hill, Medstead"/>
    <x v="3"/>
    <n v="5000"/>
    <n v="5000"/>
    <n v="5000"/>
    <n v="5000"/>
    <n v="5000"/>
    <n v="5000"/>
    <m/>
    <m/>
    <m/>
  </r>
  <r>
    <s v="GF10"/>
    <d v="2019-10-01T00:00:00"/>
    <s v="Cemetry extension fencing"/>
    <s v="South Town Rd, Medstead"/>
    <x v="3"/>
    <n v="5000"/>
    <n v="5000"/>
    <n v="5000"/>
    <n v="5000"/>
    <n v="5000"/>
    <n v="5000"/>
    <m/>
    <m/>
    <m/>
  </r>
  <r>
    <s v="OC10"/>
    <d v="2020-04-01T00:00:00"/>
    <s v="Low Office Filing Cupboard"/>
    <s v="Parish Office"/>
    <x v="1"/>
    <n v="123.9"/>
    <m/>
    <m/>
    <m/>
    <m/>
    <m/>
    <m/>
    <m/>
    <m/>
  </r>
  <r>
    <s v="SF26"/>
    <d v="2021-01-01T00:00:00"/>
    <s v="Recycled Circular picnic bench (Prior memorial bench)"/>
    <s v="Village Green (near BBQ)"/>
    <x v="2"/>
    <n v="569"/>
    <m/>
    <m/>
    <m/>
    <m/>
    <m/>
    <m/>
    <m/>
    <m/>
  </r>
  <r>
    <s v="GF11"/>
    <d v="2021-01-01T00:00:00"/>
    <s v="galvanised metal gate to Green"/>
    <s v="Roe Downs Rd."/>
    <x v="3"/>
    <n v="634.5"/>
    <m/>
    <m/>
    <m/>
    <m/>
    <m/>
    <m/>
    <m/>
    <m/>
  </r>
  <r>
    <s v="SF27"/>
    <d v="2021-03-01T00:00:00"/>
    <s v="Recycled bench (Scott memorial bench)"/>
    <s v="Village Green (along Roe Downs Rd)"/>
    <x v="2"/>
    <n v="405"/>
    <m/>
    <m/>
    <m/>
    <m/>
    <m/>
    <m/>
    <m/>
    <m/>
  </r>
  <r>
    <s v="SF28"/>
    <d v="2021-04-01T00:00:00"/>
    <s v="Edgeminder Bollards x 8"/>
    <s v="Foul Lane"/>
    <x v="2"/>
    <n v="280"/>
    <m/>
    <m/>
    <m/>
    <m/>
    <m/>
    <m/>
    <m/>
    <m/>
  </r>
  <r>
    <s v="SF29"/>
    <d v="2021-08-01T00:00:00"/>
    <s v="Notice Board"/>
    <s v="Greenstile "/>
    <x v="2"/>
    <n v="1211.96"/>
    <m/>
    <m/>
    <m/>
    <m/>
    <m/>
    <m/>
    <m/>
    <m/>
  </r>
  <r>
    <s v="SF30"/>
    <d v="2021-08-01T00:00:00"/>
    <s v="Notice Board"/>
    <s v="Reads Butchers"/>
    <x v="2"/>
    <n v="1004.0500000000001"/>
    <m/>
    <m/>
    <m/>
    <m/>
    <m/>
    <m/>
    <m/>
    <m/>
  </r>
  <r>
    <s v="SF31"/>
    <d v="2018-07-01T00:00:00"/>
    <s v="Recycled bench (Armistice Centenary bench)"/>
    <s v="Village Green (near BBQ)"/>
    <x v="2"/>
    <n v="299"/>
    <m/>
    <m/>
    <m/>
    <m/>
    <m/>
    <m/>
    <m/>
    <m/>
  </r>
  <r>
    <s v="SF32"/>
    <d v="2022-01-01T00:00:00"/>
    <s v="Recycled bench (Platinum Jubilee bench)"/>
    <s v="Village Green (Foul Lane boundary)"/>
    <x v="2"/>
    <n v="347"/>
    <m/>
    <m/>
    <m/>
    <m/>
    <m/>
    <m/>
    <m/>
    <m/>
  </r>
  <r>
    <s v="SF33"/>
    <d v="2022-03-01T00:00:00"/>
    <s v="Lifebuoy and housing"/>
    <s v="Five Ash Pond"/>
    <x v="2"/>
    <n v="318.77999999999997"/>
    <m/>
    <m/>
    <m/>
    <m/>
    <m/>
    <m/>
    <m/>
    <m/>
  </r>
  <r>
    <s v="OE3"/>
    <d v="2022-04-01T00:00:00"/>
    <s v="Beneheart Mindray Defibrillator"/>
    <s v="Village Hall"/>
    <x v="4"/>
    <n v="745"/>
    <m/>
    <m/>
    <m/>
    <m/>
    <m/>
    <s v="Replaces asset OE1"/>
    <m/>
    <m/>
  </r>
  <r>
    <s v="OC11"/>
    <d v="2022-04-01T00:00:00"/>
    <s v="Storage Unit (Pavilion)"/>
    <s v="Sports Pavilion"/>
    <x v="1"/>
    <n v="130.82"/>
    <m/>
    <m/>
    <m/>
    <m/>
    <m/>
    <m/>
    <m/>
    <m/>
  </r>
  <r>
    <s v="SF34"/>
    <d v="2021-11-01T00:00:00"/>
    <s v="Recycled bench (WI)"/>
    <s v="Village Green (Near village hall)"/>
    <x v="2"/>
    <n v="1"/>
    <m/>
    <m/>
    <m/>
    <m/>
    <m/>
    <s v="Paid for by Medstead WI"/>
    <m/>
    <m/>
  </r>
  <r>
    <s v="P29"/>
    <d v="2022-11-01T00:00:00"/>
    <s v="Enclosed Play Area / Adult Gym Area surfacing"/>
    <s v="Village Green"/>
    <x v="5"/>
    <n v="28652"/>
    <m/>
    <m/>
    <m/>
    <m/>
    <m/>
    <s v="Replaces P27 above"/>
    <m/>
    <m/>
  </r>
  <r>
    <s v="SF35"/>
    <d v="2023-11-01T00:00:00"/>
    <s v="SLR (Speed Limit Reminder) Sign"/>
    <s v="Roe Downs Rd."/>
    <x v="2"/>
    <n v="2250"/>
    <m/>
    <m/>
    <m/>
    <m/>
    <m/>
    <s v="Covered by S106 funding from HCC"/>
    <m/>
    <m/>
  </r>
  <r>
    <m/>
    <m/>
    <m/>
    <m/>
    <x v="12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BBAF7E-A76B-4525-B299-6C7C4CC4403B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5" indent="0" outline="1" outlineData="1" multipleFieldFilters="0" rowHeaderCaption="SUMMARY ASSETS" fieldListSortAscending="1">
  <location ref="A3:B17" firstHeaderRow="1" firstDataRow="1" firstDataCol="1"/>
  <pivotFields count="14">
    <pivotField showAll="0"/>
    <pivotField showAll="0"/>
    <pivotField showAll="0"/>
    <pivotField showAll="0"/>
    <pivotField axis="axisRow" showAll="0">
      <items count="14">
        <item x="0"/>
        <item x="3"/>
        <item n="General &amp; Office Contents" x="1"/>
        <item x="11"/>
        <item x="2"/>
        <item x="5"/>
        <item x="4"/>
        <item x="6"/>
        <item x="7"/>
        <item x="8"/>
        <item x="9"/>
        <item x="10"/>
        <item x="12"/>
        <item t="default"/>
      </items>
    </pivotField>
    <pivotField dataField="1" showAll="0" defaultSubtotal="0"/>
    <pivotField showAll="0" defaultSubtotal="0"/>
    <pivotField numFmtId="165" showAll="0" defaultSubtotal="0"/>
    <pivotField showAll="0" defaultSubtotal="0"/>
    <pivotField showAll="0" defaultSubtotal="0"/>
    <pivotField showAll="0"/>
    <pivotField showAll="0"/>
    <pivotField showAll="0"/>
    <pivotField showAll="0"/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Asset Value £" fld="5" baseField="4" baseItem="5"/>
  </dataFields>
  <formats count="25">
    <format dxfId="72">
      <pivotArea outline="0" collapsedLevelsAreSubtotals="1" fieldPosition="0"/>
    </format>
    <format dxfId="71">
      <pivotArea dataOnly="0" labelOnly="1" fieldPosition="0">
        <references count="1">
          <reference field="4" count="0"/>
        </references>
      </pivotArea>
    </format>
    <format dxfId="70">
      <pivotArea grandRow="1" outline="0" collapsedLevelsAreSubtotals="1" fieldPosition="0"/>
    </format>
    <format dxfId="69">
      <pivotArea dataOnly="0" labelOnly="1" grandRow="1" outline="0" fieldPosition="0"/>
    </format>
    <format dxfId="68">
      <pivotArea dataOnly="0" labelOnly="1" outline="0" axis="axisValues" fieldPosition="0"/>
    </format>
    <format dxfId="67">
      <pivotArea dataOnly="0" labelOnly="1" outline="0" axis="axisValues" fieldPosition="0"/>
    </format>
    <format dxfId="66">
      <pivotArea field="4" type="button" dataOnly="0" labelOnly="1" outline="0" axis="axisRow" fieldPosition="0"/>
    </format>
    <format dxfId="65">
      <pivotArea field="4" type="button" dataOnly="0" labelOnly="1" outline="0" axis="axisRow" fieldPosition="0"/>
    </format>
    <format dxfId="64">
      <pivotArea field="4" type="button" dataOnly="0" labelOnly="1" outline="0" axis="axisRow" fieldPosition="0"/>
    </format>
    <format dxfId="63">
      <pivotArea outline="0" collapsedLevelsAreSubtotals="1" fieldPosition="0"/>
    </format>
    <format dxfId="62">
      <pivotArea outline="0" collapsedLevelsAreSubtotals="1" fieldPosition="0"/>
    </format>
    <format dxfId="61">
      <pivotArea outline="0" collapsedLevelsAreSubtotals="1" fieldPosition="0"/>
    </format>
    <format dxfId="6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7">
      <pivotArea dataOnly="0" labelOnly="1" outline="0" axis="axisValues" fieldPosition="0"/>
    </format>
    <format dxfId="56">
      <pivotArea field="4" type="button" dataOnly="0" labelOnly="1" outline="0" axis="axisRow" fieldPosition="0"/>
    </format>
    <format dxfId="55">
      <pivotArea field="4" type="button" dataOnly="0" labelOnly="1" outline="0" axis="axisRow" fieldPosition="0"/>
    </format>
    <format dxfId="54">
      <pivotArea field="4" type="button" dataOnly="0" labelOnly="1" outline="0" axis="axisRow" fieldPosition="0"/>
    </format>
    <format dxfId="53">
      <pivotArea dataOnly="0" labelOnly="1" fieldPosition="0">
        <references count="1">
          <reference field="4" count="1">
            <x v="6"/>
          </reference>
        </references>
      </pivotArea>
    </format>
    <format dxfId="52">
      <pivotArea dataOnly="0" labelOnly="1" fieldPosition="0">
        <references count="1">
          <reference field="4" count="1">
            <x v="4"/>
          </reference>
        </references>
      </pivotArea>
    </format>
    <format dxfId="51">
      <pivotArea grandRow="1" outline="0" collapsedLevelsAreSubtotals="1" fieldPosition="0"/>
    </format>
    <format dxfId="50">
      <pivotArea grandRow="1" outline="0" collapsedLevelsAreSubtotals="1" fieldPosition="0"/>
    </format>
    <format dxfId="3">
      <pivotArea collapsedLevelsAreSubtotals="1" fieldPosition="0">
        <references count="1">
          <reference field="4" count="7">
            <x v="0"/>
            <x v="1"/>
            <x v="2"/>
            <x v="3"/>
            <x v="4"/>
            <x v="5"/>
            <x v="6"/>
          </reference>
        </references>
      </pivotArea>
    </format>
    <format dxfId="0">
      <pivotArea collapsedLevelsAreSubtotals="1" fieldPosition="0">
        <references count="1">
          <reference field="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0"/>
  <sheetViews>
    <sheetView showZeros="0" tabSelected="1" topLeftCell="B1" zoomScale="136" zoomScaleNormal="136" workbookViewId="0">
      <pane ySplit="3" topLeftCell="A9" activePane="bottomLeft" state="frozen"/>
      <selection pane="bottomLeft" sqref="A1:M17"/>
    </sheetView>
  </sheetViews>
  <sheetFormatPr defaultRowHeight="14.4" x14ac:dyDescent="0.3"/>
  <cols>
    <col min="1" max="1" width="32.109375" bestFit="1" customWidth="1"/>
    <col min="2" max="2" width="13.109375" style="42" bestFit="1" customWidth="1"/>
    <col min="3" max="3" width="14" hidden="1" customWidth="1"/>
    <col min="4" max="4" width="16.44140625" customWidth="1"/>
    <col min="5" max="5" width="14" style="85" hidden="1" customWidth="1"/>
    <col min="6" max="6" width="72.88671875" hidden="1" customWidth="1"/>
    <col min="7" max="7" width="16" style="49" customWidth="1"/>
    <col min="8" max="8" width="29.6640625" style="124" hidden="1" customWidth="1"/>
    <col min="9" max="9" width="15.6640625" style="48" hidden="1" customWidth="1"/>
    <col min="10" max="10" width="15.6640625" hidden="1" customWidth="1"/>
    <col min="11" max="11" width="106.44140625" hidden="1" customWidth="1"/>
    <col min="12" max="12" width="12.6640625" hidden="1" customWidth="1"/>
    <col min="13" max="13" width="51.21875" customWidth="1"/>
  </cols>
  <sheetData>
    <row r="1" spans="1:14" ht="21" x14ac:dyDescent="0.4">
      <c r="A1" s="164" t="s">
        <v>280</v>
      </c>
      <c r="B1" s="164"/>
      <c r="C1" s="50"/>
      <c r="D1" s="50"/>
      <c r="E1" s="50"/>
      <c r="F1" s="50"/>
    </row>
    <row r="2" spans="1:14" x14ac:dyDescent="0.3">
      <c r="B2" s="118" t="s">
        <v>436</v>
      </c>
      <c r="C2" s="118" t="s">
        <v>435</v>
      </c>
      <c r="D2" s="118" t="s">
        <v>475</v>
      </c>
      <c r="F2" s="119" t="s">
        <v>410</v>
      </c>
    </row>
    <row r="3" spans="1:14" s="45" customFormat="1" ht="36" x14ac:dyDescent="0.3">
      <c r="A3" s="53" t="s">
        <v>306</v>
      </c>
      <c r="B3" s="42" t="s">
        <v>307</v>
      </c>
      <c r="C3" s="118" t="s">
        <v>403</v>
      </c>
      <c r="D3" s="211" t="s">
        <v>403</v>
      </c>
      <c r="E3" s="118" t="s">
        <v>404</v>
      </c>
      <c r="F3" s="118" t="s">
        <v>404</v>
      </c>
      <c r="G3" s="118" t="s">
        <v>412</v>
      </c>
      <c r="H3" s="125" t="s">
        <v>306</v>
      </c>
      <c r="I3" s="126" t="s">
        <v>307</v>
      </c>
      <c r="J3" s="126" t="s">
        <v>371</v>
      </c>
      <c r="K3" s="119" t="s">
        <v>147</v>
      </c>
    </row>
    <row r="4" spans="1:14" ht="15.6" x14ac:dyDescent="0.3">
      <c r="A4" s="43" t="s">
        <v>145</v>
      </c>
      <c r="B4" s="204">
        <v>339750</v>
      </c>
      <c r="C4" s="205">
        <v>271332</v>
      </c>
      <c r="D4" s="205">
        <f>'Asset &amp; Insurance Listing'!D122</f>
        <v>381750</v>
      </c>
      <c r="E4" s="206">
        <f>+D4-C4</f>
        <v>110418</v>
      </c>
      <c r="F4" s="207" t="s">
        <v>395</v>
      </c>
      <c r="G4" s="208">
        <f>+D4-GETPIVOTDATA("Asset Purchase Cost £",$A$3,"Insurance Category","Buildings")</f>
        <v>42000</v>
      </c>
      <c r="H4" s="119" t="s">
        <v>145</v>
      </c>
      <c r="I4" s="85">
        <f>+GETPIVOTDATA("Asset Purchase Cost £",$A$3,"Insurance Category","Buildings")</f>
        <v>339750</v>
      </c>
      <c r="J4" s="85">
        <f>+B20</f>
        <v>0</v>
      </c>
      <c r="L4" s="85">
        <f>+GETPIVOTDATA("Asset Purchase Cost £",$A$3,"Insurance Category","Buildings")</f>
        <v>339750</v>
      </c>
      <c r="M4" t="s">
        <v>478</v>
      </c>
    </row>
    <row r="5" spans="1:14" ht="15.6" x14ac:dyDescent="0.3">
      <c r="A5" s="43" t="s">
        <v>131</v>
      </c>
      <c r="B5" s="204">
        <v>37900.33</v>
      </c>
      <c r="C5" s="205">
        <v>37900.33</v>
      </c>
      <c r="D5" s="205">
        <f>'Asset &amp; Insurance Listing'!D123</f>
        <v>37900.33</v>
      </c>
      <c r="E5" s="206">
        <f t="shared" ref="E5:E16" si="0">+D5-C5</f>
        <v>0</v>
      </c>
      <c r="F5" s="207"/>
      <c r="G5" s="208">
        <f>+D5-GETPIVOTDATA("Asset Purchase Cost £",$A$3,"Insurance Category","Gates &amp; Fences")</f>
        <v>0</v>
      </c>
      <c r="H5" s="119" t="s">
        <v>131</v>
      </c>
      <c r="I5" s="85">
        <f>+GETPIVOTDATA("Asset Purchase Cost £",$A$3,"Insurance Category","Gates &amp; Fences")</f>
        <v>37900.33</v>
      </c>
      <c r="J5" s="85">
        <f>+B21</f>
        <v>0</v>
      </c>
      <c r="L5" s="85">
        <f>+GETPIVOTDATA("Asset Purchase Cost £",$A$3,"Insurance Category","Gates &amp; Fences")</f>
        <v>37900.33</v>
      </c>
    </row>
    <row r="6" spans="1:14" ht="28.8" x14ac:dyDescent="0.3">
      <c r="A6" s="43" t="s">
        <v>486</v>
      </c>
      <c r="B6" s="204">
        <v>5123.0499999999993</v>
      </c>
      <c r="C6" s="205">
        <v>2829.15</v>
      </c>
      <c r="D6" s="205">
        <f>'Asset &amp; Insurance Listing'!D125+'Asset &amp; Insurance Listing'!D126</f>
        <v>5116.5200000000004</v>
      </c>
      <c r="E6" s="206">
        <f t="shared" si="0"/>
        <v>2287.3700000000003</v>
      </c>
      <c r="F6" s="207"/>
      <c r="G6" s="209">
        <f>D6-GETPIVOTDATA("Asset Purchase Cost £",$A$3,"Insurance Category","General &amp; Office Contents")</f>
        <v>-6.5299999999988358</v>
      </c>
      <c r="H6" s="119" t="s">
        <v>142</v>
      </c>
      <c r="I6" s="85">
        <f>+GETPIVOTDATA("Asset Purchase Cost £",$A$3,"Insurance Category","General Contents")</f>
        <v>5123.0499999999993</v>
      </c>
      <c r="J6" s="85">
        <f>+B22</f>
        <v>0</v>
      </c>
      <c r="K6" s="155" t="s">
        <v>420</v>
      </c>
      <c r="L6" s="85">
        <f>+GETPIVOTDATA("Asset Purchase Cost £",$A$3,"Insurance Category","General Contents")</f>
        <v>5123.0499999999993</v>
      </c>
      <c r="M6" s="148" t="s">
        <v>488</v>
      </c>
      <c r="N6" s="49"/>
    </row>
    <row r="7" spans="1:14" ht="15.6" hidden="1" x14ac:dyDescent="0.3">
      <c r="A7" s="43" t="s">
        <v>146</v>
      </c>
      <c r="B7" s="204"/>
      <c r="C7" s="205">
        <v>2163.08</v>
      </c>
      <c r="D7" s="205"/>
      <c r="E7" s="206">
        <f t="shared" si="0"/>
        <v>-2163.08</v>
      </c>
      <c r="F7" s="207"/>
      <c r="G7" s="208">
        <f>-D7+GETPIVOTDATA("Asset Purchase Cost £",$A$3,"Insurance Category","Office Contents")</f>
        <v>0</v>
      </c>
      <c r="H7" s="119" t="s">
        <v>146</v>
      </c>
      <c r="I7" s="85">
        <f>+GETPIVOTDATA("Asset Purchase Cost £",$A$3,"Insurance Category","Office Contents")</f>
        <v>0</v>
      </c>
      <c r="J7" s="85">
        <f>+B25</f>
        <v>0</v>
      </c>
      <c r="K7" s="155" t="s">
        <v>413</v>
      </c>
      <c r="L7" s="85">
        <f>+GETPIVOTDATA("Asset Purchase Cost £",$A$3,"Insurance Category","Office Contents")</f>
        <v>0</v>
      </c>
    </row>
    <row r="8" spans="1:14" ht="30" customHeight="1" x14ac:dyDescent="0.3">
      <c r="A8" s="121" t="s">
        <v>77</v>
      </c>
      <c r="B8" s="204">
        <v>27212.979999999992</v>
      </c>
      <c r="C8" s="205">
        <v>23101.189999999995</v>
      </c>
      <c r="D8" s="205">
        <f>'Asset &amp; Insurance Listing'!D124</f>
        <v>30491.989999999991</v>
      </c>
      <c r="E8" s="206">
        <f t="shared" si="0"/>
        <v>7390.7999999999956</v>
      </c>
      <c r="F8" s="210" t="s">
        <v>401</v>
      </c>
      <c r="G8" s="208">
        <f>D8-GETPIVOTDATA("Asset Purchase Cost £",$A$3,"Insurance Category","Street Furniture")</f>
        <v>3279.0099999999984</v>
      </c>
      <c r="H8" s="119" t="s">
        <v>77</v>
      </c>
      <c r="I8" s="153">
        <f>+GETPIVOTDATA("Asset Purchase Cost £",$A$3,"Insurance Category","Street Furniture")</f>
        <v>27212.979999999992</v>
      </c>
      <c r="J8" s="153">
        <f>+B30</f>
        <v>0</v>
      </c>
      <c r="K8" s="155" t="s">
        <v>419</v>
      </c>
      <c r="L8" s="85">
        <f>+GETPIVOTDATA("Asset Purchase Cost £",$A$3,"Insurance Category","Street Furniture")</f>
        <v>27212.979999999992</v>
      </c>
      <c r="M8" s="148" t="s">
        <v>476</v>
      </c>
    </row>
    <row r="9" spans="1:14" ht="28.8" x14ac:dyDescent="0.3">
      <c r="A9" s="43" t="s">
        <v>204</v>
      </c>
      <c r="B9" s="204">
        <v>91555.5</v>
      </c>
      <c r="C9" s="205">
        <f>79415.5</f>
        <v>79415.5</v>
      </c>
      <c r="D9" s="205">
        <f>'Asset &amp; Insurance Listing'!D127</f>
        <v>106243.17</v>
      </c>
      <c r="E9" s="206">
        <f t="shared" si="0"/>
        <v>26827.67</v>
      </c>
      <c r="F9" s="207" t="s">
        <v>402</v>
      </c>
      <c r="G9" s="208">
        <f>D9-GETPIVOTDATA("Asset Purchase Cost £",$A$3,"Insurance Category","Playground Equipment")</f>
        <v>14687.669999999998</v>
      </c>
      <c r="H9" s="119" t="s">
        <v>204</v>
      </c>
      <c r="I9" s="85">
        <f>+GETPIVOTDATA("Asset Purchase Cost £",$A$3,"Insurance Category","Playground Equipment")</f>
        <v>91555.5</v>
      </c>
      <c r="J9" s="85">
        <f>+B28</f>
        <v>0</v>
      </c>
      <c r="K9" s="155" t="s">
        <v>424</v>
      </c>
      <c r="L9" s="85">
        <f>+GETPIVOTDATA("Asset Purchase Cost £",$A$3,"Insurance Category","Playground Equipment")</f>
        <v>91555.5</v>
      </c>
      <c r="M9" s="148" t="s">
        <v>477</v>
      </c>
    </row>
    <row r="10" spans="1:14" s="41" customFormat="1" ht="15.6" x14ac:dyDescent="0.3">
      <c r="A10" s="121" t="s">
        <v>206</v>
      </c>
      <c r="B10" s="204">
        <v>1180</v>
      </c>
      <c r="C10" s="206">
        <v>436</v>
      </c>
      <c r="D10" s="206">
        <v>1180</v>
      </c>
      <c r="E10" s="206">
        <f t="shared" si="0"/>
        <v>744</v>
      </c>
      <c r="F10" s="210"/>
      <c r="G10" s="208">
        <f>+GETPIVOTDATA("Asset Purchase Cost £",$A$3,"Insurance Category","Outside Equipment")-D10</f>
        <v>0</v>
      </c>
      <c r="H10" s="119" t="s">
        <v>206</v>
      </c>
      <c r="I10" s="85">
        <f>+GETPIVOTDATA("Asset Purchase Cost £",$A$3,"Insurance Category","Outside Equipment")</f>
        <v>1180</v>
      </c>
      <c r="J10" s="127">
        <f>+B27</f>
        <v>0</v>
      </c>
      <c r="K10" s="157" t="s">
        <v>411</v>
      </c>
      <c r="L10" s="85">
        <f>+GETPIVOTDATA("Asset Purchase Cost £",$A$3,"Insurance Category","Outside Equipment")</f>
        <v>1180</v>
      </c>
    </row>
    <row r="11" spans="1:14" ht="15.6" x14ac:dyDescent="0.3">
      <c r="A11" s="43" t="s">
        <v>212</v>
      </c>
      <c r="B11" s="46">
        <v>0</v>
      </c>
      <c r="C11" s="48">
        <v>0</v>
      </c>
      <c r="D11" s="48">
        <v>0</v>
      </c>
      <c r="E11" s="117">
        <f t="shared" si="0"/>
        <v>0</v>
      </c>
      <c r="F11" s="41"/>
      <c r="G11" s="49">
        <f>+D11-K14</f>
        <v>0</v>
      </c>
      <c r="H11" s="119" t="s">
        <v>212</v>
      </c>
      <c r="I11" s="85">
        <f>+GETPIVOTDATA("Asset Purchase Cost £",$A$3,"Insurance Category","War Memorials")</f>
        <v>0</v>
      </c>
      <c r="J11" s="85">
        <v>0</v>
      </c>
      <c r="L11" s="85">
        <f>+GETPIVOTDATA("Asset Purchase Cost £",$A$3,"Insurance Category","War Memorials")</f>
        <v>0</v>
      </c>
    </row>
    <row r="12" spans="1:14" ht="15.6" x14ac:dyDescent="0.3">
      <c r="A12" s="43" t="s">
        <v>213</v>
      </c>
      <c r="B12" s="46">
        <v>0</v>
      </c>
      <c r="C12" s="48">
        <v>0</v>
      </c>
      <c r="D12" s="48">
        <f>'Asset &amp; Insurance Listing'!G78</f>
        <v>0</v>
      </c>
      <c r="E12" s="117">
        <f t="shared" si="0"/>
        <v>0</v>
      </c>
      <c r="F12" s="41"/>
      <c r="G12" s="49">
        <f>+D12-GETPIVOTDATA("Asset Purchase Cost £",$A$3,"Insurance Category","Mowers &amp; Machinery")</f>
        <v>0</v>
      </c>
      <c r="H12" s="119" t="s">
        <v>213</v>
      </c>
      <c r="I12" s="85">
        <f>+GETPIVOTDATA("Asset Purchase Cost £",$A$3,"Insurance Category","Mowers &amp; Machinery")</f>
        <v>0</v>
      </c>
      <c r="J12" s="85">
        <v>0</v>
      </c>
      <c r="L12" s="85">
        <f>+GETPIVOTDATA("Asset Purchase Cost £",$A$3,"Insurance Category","Mowers &amp; Machinery")</f>
        <v>0</v>
      </c>
    </row>
    <row r="13" spans="1:14" ht="15.6" x14ac:dyDescent="0.3">
      <c r="A13" s="43" t="s">
        <v>214</v>
      </c>
      <c r="B13" s="46">
        <v>0</v>
      </c>
      <c r="C13" s="48">
        <v>0</v>
      </c>
      <c r="D13" s="48">
        <v>0</v>
      </c>
      <c r="E13" s="117">
        <f t="shared" si="0"/>
        <v>0</v>
      </c>
      <c r="F13" s="41"/>
      <c r="G13" s="49">
        <f>+D13-GETPIVOTDATA("Asset Purchase Cost £",$A$3,"Insurance Category","Sports Equipment")</f>
        <v>0</v>
      </c>
      <c r="H13" s="119" t="s">
        <v>214</v>
      </c>
      <c r="I13" s="85">
        <f>+GETPIVOTDATA("Asset Purchase Cost £",$A$3,"Insurance Category","Sports Equipment")</f>
        <v>0</v>
      </c>
      <c r="J13" s="85">
        <v>0</v>
      </c>
      <c r="L13" s="85">
        <f>+GETPIVOTDATA("Asset Purchase Cost £",$A$3,"Insurance Category","Sports Equipment")</f>
        <v>0</v>
      </c>
    </row>
    <row r="14" spans="1:14" ht="15.6" x14ac:dyDescent="0.3">
      <c r="A14" s="43" t="s">
        <v>215</v>
      </c>
      <c r="B14" s="46">
        <v>0</v>
      </c>
      <c r="C14" s="48">
        <v>0</v>
      </c>
      <c r="D14" s="48">
        <v>0</v>
      </c>
      <c r="E14" s="117">
        <f t="shared" si="0"/>
        <v>0</v>
      </c>
      <c r="F14" s="41"/>
      <c r="G14" s="49">
        <f>+D14-GETPIVOTDATA("Asset Purchase Cost £",$A$3,"Insurance Category","Other Surfaces")</f>
        <v>0</v>
      </c>
      <c r="H14" s="119" t="s">
        <v>215</v>
      </c>
      <c r="I14" s="85">
        <f>+GETPIVOTDATA("Asset Purchase Cost £",$A$3,"Insurance Category","Other Surfaces")</f>
        <v>0</v>
      </c>
      <c r="J14" s="85">
        <v>0</v>
      </c>
      <c r="L14" s="85">
        <f>+GETPIVOTDATA("Asset Purchase Cost £",$A$3,"Insurance Category","Other Surfaces")</f>
        <v>0</v>
      </c>
    </row>
    <row r="15" spans="1:14" ht="15.6" x14ac:dyDescent="0.3">
      <c r="A15" s="43" t="s">
        <v>216</v>
      </c>
      <c r="B15" s="46">
        <v>0</v>
      </c>
      <c r="C15" s="48">
        <v>0</v>
      </c>
      <c r="D15" s="48">
        <v>0</v>
      </c>
      <c r="E15" s="117">
        <f t="shared" si="0"/>
        <v>0</v>
      </c>
      <c r="F15" s="41"/>
      <c r="G15" s="49">
        <f>+D15-GETPIVOTDATA("Asset Purchase Cost £",$A$3,"Insurance Category","Natural Surfaces")</f>
        <v>0</v>
      </c>
      <c r="H15" s="119" t="s">
        <v>216</v>
      </c>
      <c r="I15" s="85">
        <f>+GETPIVOTDATA("Asset Purchase Cost £",$A$3,"Insurance Category","Natural Surfaces")</f>
        <v>0</v>
      </c>
      <c r="J15" s="85">
        <v>0</v>
      </c>
      <c r="L15" s="85">
        <f>+GETPIVOTDATA("Asset Purchase Cost £",$A$3,"Insurance Category","Natural Surfaces")</f>
        <v>0</v>
      </c>
    </row>
    <row r="16" spans="1:14" ht="15.6" x14ac:dyDescent="0.3">
      <c r="A16" s="43" t="s">
        <v>367</v>
      </c>
      <c r="B16" s="46"/>
      <c r="E16" s="117">
        <f t="shared" si="0"/>
        <v>0</v>
      </c>
      <c r="H16" s="119" t="s">
        <v>367</v>
      </c>
      <c r="I16" s="85"/>
      <c r="J16" s="85"/>
      <c r="L16" s="85">
        <f>+GETPIVOTDATA("Asset Purchase Cost £",$A$3,"Insurance Category",)</f>
        <v>0</v>
      </c>
    </row>
    <row r="17" spans="1:12" ht="18.600000000000001" thickBot="1" x14ac:dyDescent="0.4">
      <c r="A17" s="44" t="s">
        <v>181</v>
      </c>
      <c r="B17" s="154">
        <v>502721.86</v>
      </c>
      <c r="C17" s="133">
        <f>SUM(C4:C15)</f>
        <v>417177.25000000006</v>
      </c>
      <c r="D17" s="133">
        <f>SUM(D4:D16)</f>
        <v>562682.01</v>
      </c>
      <c r="E17" s="133">
        <f t="shared" ref="E17:G17" si="1">SUM(E4:E16)</f>
        <v>145504.76</v>
      </c>
      <c r="F17" s="133">
        <f t="shared" si="1"/>
        <v>0</v>
      </c>
      <c r="G17" s="133">
        <f t="shared" si="1"/>
        <v>59960.149999999994</v>
      </c>
      <c r="H17" s="125" t="s">
        <v>181</v>
      </c>
      <c r="I17" s="128">
        <f>SUM(I4:I16)</f>
        <v>502721.86</v>
      </c>
      <c r="J17" s="128">
        <f>SUM(J4:J16)</f>
        <v>0</v>
      </c>
      <c r="L17" s="133">
        <f>SUM(L4:L16)</f>
        <v>502721.86</v>
      </c>
    </row>
    <row r="18" spans="1:12" ht="15" thickTop="1" x14ac:dyDescent="0.3">
      <c r="A18" s="43"/>
      <c r="B18"/>
    </row>
    <row r="19" spans="1:12" ht="21" x14ac:dyDescent="0.4">
      <c r="B19" s="120"/>
      <c r="E19" s="86"/>
    </row>
    <row r="20" spans="1:12" x14ac:dyDescent="0.3">
      <c r="B20" s="85"/>
    </row>
    <row r="21" spans="1:12" x14ac:dyDescent="0.3">
      <c r="B21" s="85"/>
      <c r="E21" s="87"/>
    </row>
    <row r="22" spans="1:12" x14ac:dyDescent="0.3">
      <c r="B22" s="85"/>
      <c r="E22" s="87"/>
    </row>
    <row r="23" spans="1:12" x14ac:dyDescent="0.3">
      <c r="B23" s="85"/>
      <c r="E23" s="87"/>
    </row>
    <row r="24" spans="1:12" x14ac:dyDescent="0.3">
      <c r="B24" s="85"/>
      <c r="E24" s="87"/>
    </row>
    <row r="25" spans="1:12" x14ac:dyDescent="0.3">
      <c r="B25" s="85"/>
      <c r="E25" s="87"/>
    </row>
    <row r="26" spans="1:12" x14ac:dyDescent="0.3">
      <c r="B26" s="85"/>
      <c r="E26" s="87"/>
    </row>
    <row r="27" spans="1:12" x14ac:dyDescent="0.3">
      <c r="B27" s="85"/>
      <c r="E27" s="87"/>
    </row>
    <row r="28" spans="1:12" x14ac:dyDescent="0.3">
      <c r="B28" s="85"/>
      <c r="E28" s="87"/>
    </row>
    <row r="29" spans="1:12" ht="15.6" x14ac:dyDescent="0.3">
      <c r="B29" s="85"/>
      <c r="E29" s="88"/>
    </row>
    <row r="30" spans="1:12" x14ac:dyDescent="0.3">
      <c r="B30" s="85"/>
    </row>
    <row r="31" spans="1:12" x14ac:dyDescent="0.3">
      <c r="B31" s="85"/>
    </row>
    <row r="32" spans="1:12" ht="16.2" thickBot="1" x14ac:dyDescent="0.35">
      <c r="B32" s="156"/>
    </row>
    <row r="33" spans="2:2" ht="15" thickTop="1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</sheetData>
  <mergeCells count="1">
    <mergeCell ref="A1:B1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8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29"/>
  <sheetViews>
    <sheetView showZeros="0" topLeftCell="B110" zoomScaleNormal="100" workbookViewId="0">
      <pane xSplit="3" topLeftCell="E1" activePane="topRight" state="frozen"/>
      <selection activeCell="B1" sqref="B1"/>
      <selection pane="topRight" activeCell="E131" sqref="E131"/>
    </sheetView>
  </sheetViews>
  <sheetFormatPr defaultRowHeight="14.4" x14ac:dyDescent="0.3"/>
  <cols>
    <col min="1" max="1" width="17.44140625" style="45" hidden="1" customWidth="1"/>
    <col min="2" max="2" width="7.44140625" style="165" customWidth="1"/>
    <col min="3" max="3" width="23.5546875" style="45" bestFit="1" customWidth="1"/>
    <col min="4" max="4" width="50.88671875" style="45" bestFit="1" customWidth="1"/>
    <col min="5" max="5" width="33.44140625" style="42" customWidth="1"/>
    <col min="6" max="6" width="0.109375" style="45" hidden="1" customWidth="1"/>
    <col min="7" max="7" width="24.5546875" style="146" bestFit="1" customWidth="1"/>
    <col min="8" max="8" width="19.6640625" style="149" hidden="1" customWidth="1"/>
    <col min="9" max="9" width="23" style="149" hidden="1" customWidth="1"/>
    <col min="10" max="11" width="28.6640625" style="150" hidden="1" customWidth="1"/>
    <col min="12" max="12" width="22.33203125" hidden="1" customWidth="1"/>
    <col min="13" max="13" width="56.109375" style="42" bestFit="1" customWidth="1"/>
    <col min="14" max="14" width="15" style="49" hidden="1" customWidth="1"/>
    <col min="15" max="15" width="15" style="147" hidden="1" customWidth="1"/>
    <col min="16" max="16" width="11.6640625" style="45" bestFit="1" customWidth="1"/>
  </cols>
  <sheetData>
    <row r="1" spans="1:16" s="145" customFormat="1" ht="90" x14ac:dyDescent="0.3">
      <c r="A1" s="126" t="s">
        <v>277</v>
      </c>
      <c r="B1" s="202" t="s">
        <v>349</v>
      </c>
      <c r="C1" s="140" t="s">
        <v>17</v>
      </c>
      <c r="D1" s="125" t="s">
        <v>4</v>
      </c>
      <c r="E1" s="126" t="s">
        <v>5</v>
      </c>
      <c r="F1" s="125" t="s">
        <v>130</v>
      </c>
      <c r="G1" s="141" t="s">
        <v>240</v>
      </c>
      <c r="H1" s="141" t="s">
        <v>245</v>
      </c>
      <c r="I1" s="141" t="s">
        <v>246</v>
      </c>
      <c r="J1" s="142" t="s">
        <v>238</v>
      </c>
      <c r="K1" s="142" t="s">
        <v>211</v>
      </c>
      <c r="L1" s="143" t="s">
        <v>149</v>
      </c>
      <c r="M1" s="126" t="s">
        <v>147</v>
      </c>
      <c r="N1" s="141" t="s">
        <v>148</v>
      </c>
      <c r="O1" s="144" t="s">
        <v>437</v>
      </c>
      <c r="P1" s="125" t="s">
        <v>355</v>
      </c>
    </row>
    <row r="2" spans="1:16" ht="32.25" customHeight="1" x14ac:dyDescent="0.35">
      <c r="A2" s="45" t="s">
        <v>278</v>
      </c>
      <c r="B2" s="190" t="s">
        <v>150</v>
      </c>
      <c r="C2" s="168">
        <v>1955</v>
      </c>
      <c r="D2" s="171" t="s">
        <v>23</v>
      </c>
      <c r="E2" s="171" t="s">
        <v>143</v>
      </c>
      <c r="F2" s="168" t="s">
        <v>145</v>
      </c>
      <c r="G2" s="185">
        <v>330000</v>
      </c>
      <c r="H2" s="185"/>
      <c r="I2" s="185">
        <f>+H2+G2</f>
        <v>330000</v>
      </c>
      <c r="J2" s="178"/>
      <c r="K2" s="178"/>
      <c r="L2" s="186">
        <v>226332</v>
      </c>
      <c r="M2" s="171" t="s">
        <v>439</v>
      </c>
      <c r="N2" s="172">
        <f>240092.99-L2</f>
        <v>13760.989999999991</v>
      </c>
      <c r="O2" s="184"/>
      <c r="P2" s="168"/>
    </row>
    <row r="3" spans="1:16" ht="17.399999999999999" x14ac:dyDescent="0.35">
      <c r="A3" s="45" t="s">
        <v>279</v>
      </c>
      <c r="B3" s="190" t="s">
        <v>151</v>
      </c>
      <c r="C3" s="168" t="s">
        <v>87</v>
      </c>
      <c r="D3" s="168" t="s">
        <v>88</v>
      </c>
      <c r="E3" s="171" t="s">
        <v>144</v>
      </c>
      <c r="F3" s="168" t="s">
        <v>142</v>
      </c>
      <c r="G3" s="185">
        <f>+G67*2</f>
        <v>279.98</v>
      </c>
      <c r="H3" s="185"/>
      <c r="I3" s="185">
        <f t="shared" ref="I3:I64" si="0">+H3+G3</f>
        <v>279.98</v>
      </c>
      <c r="J3" s="178"/>
      <c r="K3" s="178"/>
      <c r="L3" s="187">
        <v>200</v>
      </c>
      <c r="M3" s="188"/>
      <c r="N3" s="172">
        <v>-200</v>
      </c>
      <c r="O3" s="184"/>
      <c r="P3" s="168"/>
    </row>
    <row r="4" spans="1:16" ht="17.399999999999999" x14ac:dyDescent="0.35">
      <c r="A4" s="45" t="s">
        <v>278</v>
      </c>
      <c r="B4" s="190" t="s">
        <v>152</v>
      </c>
      <c r="C4" s="168">
        <v>2012</v>
      </c>
      <c r="D4" s="168" t="s">
        <v>20</v>
      </c>
      <c r="E4" s="171" t="s">
        <v>144</v>
      </c>
      <c r="F4" s="168" t="s">
        <v>142</v>
      </c>
      <c r="G4" s="185"/>
      <c r="H4" s="185"/>
      <c r="I4" s="185">
        <f t="shared" si="0"/>
        <v>0</v>
      </c>
      <c r="J4" s="178"/>
      <c r="K4" s="178"/>
      <c r="L4" s="187">
        <v>600</v>
      </c>
      <c r="M4" s="189" t="s">
        <v>487</v>
      </c>
      <c r="N4" s="172"/>
      <c r="O4" s="184"/>
      <c r="P4" s="169">
        <v>45717</v>
      </c>
    </row>
    <row r="5" spans="1:16" ht="17.399999999999999" x14ac:dyDescent="0.35">
      <c r="A5" s="45" t="s">
        <v>278</v>
      </c>
      <c r="B5" s="190" t="s">
        <v>153</v>
      </c>
      <c r="C5" s="168">
        <v>2012</v>
      </c>
      <c r="D5" s="168" t="s">
        <v>21</v>
      </c>
      <c r="E5" s="171" t="s">
        <v>144</v>
      </c>
      <c r="F5" s="168" t="s">
        <v>142</v>
      </c>
      <c r="G5" s="185">
        <v>213</v>
      </c>
      <c r="H5" s="185"/>
      <c r="I5" s="185">
        <f t="shared" si="0"/>
        <v>213</v>
      </c>
      <c r="J5" s="178"/>
      <c r="K5" s="178"/>
      <c r="L5" s="187">
        <v>300</v>
      </c>
      <c r="M5" s="189"/>
      <c r="N5" s="172"/>
      <c r="O5" s="184"/>
      <c r="P5" s="168"/>
    </row>
    <row r="6" spans="1:16" ht="34.799999999999997" x14ac:dyDescent="0.35">
      <c r="A6" s="45" t="s">
        <v>278</v>
      </c>
      <c r="B6" s="190" t="s">
        <v>154</v>
      </c>
      <c r="C6" s="168">
        <v>2012</v>
      </c>
      <c r="D6" s="168" t="s">
        <v>317</v>
      </c>
      <c r="E6" s="171" t="s">
        <v>144</v>
      </c>
      <c r="F6" s="168" t="s">
        <v>142</v>
      </c>
      <c r="G6" s="185"/>
      <c r="H6" s="185"/>
      <c r="I6" s="185"/>
      <c r="J6" s="178"/>
      <c r="K6" s="178"/>
      <c r="L6" s="187"/>
      <c r="M6" s="188" t="s">
        <v>243</v>
      </c>
      <c r="N6" s="172">
        <v>-200</v>
      </c>
      <c r="O6" s="184"/>
      <c r="P6" s="169">
        <v>43739</v>
      </c>
    </row>
    <row r="7" spans="1:16" ht="17.399999999999999" x14ac:dyDescent="0.35">
      <c r="A7" s="45" t="s">
        <v>278</v>
      </c>
      <c r="B7" s="190" t="s">
        <v>155</v>
      </c>
      <c r="C7" s="168">
        <v>1955</v>
      </c>
      <c r="D7" s="168" t="s">
        <v>78</v>
      </c>
      <c r="E7" s="171" t="s">
        <v>143</v>
      </c>
      <c r="F7" s="168" t="s">
        <v>142</v>
      </c>
      <c r="G7" s="185">
        <v>2829.15</v>
      </c>
      <c r="H7" s="185"/>
      <c r="I7" s="185">
        <f t="shared" si="0"/>
        <v>2829.15</v>
      </c>
      <c r="J7" s="178"/>
      <c r="K7" s="178"/>
      <c r="L7" s="191">
        <v>2829.15</v>
      </c>
      <c r="M7" s="189"/>
      <c r="N7" s="172"/>
      <c r="O7" s="184"/>
      <c r="P7" s="168"/>
    </row>
    <row r="8" spans="1:16" ht="69.599999999999994" x14ac:dyDescent="0.35">
      <c r="A8" s="45" t="s">
        <v>77</v>
      </c>
      <c r="B8" s="190" t="s">
        <v>156</v>
      </c>
      <c r="C8" s="168" t="s">
        <v>28</v>
      </c>
      <c r="D8" s="168" t="s">
        <v>372</v>
      </c>
      <c r="E8" s="171" t="s">
        <v>107</v>
      </c>
      <c r="F8" s="168" t="s">
        <v>77</v>
      </c>
      <c r="G8" s="185"/>
      <c r="H8" s="185"/>
      <c r="I8" s="185">
        <f t="shared" si="0"/>
        <v>0</v>
      </c>
      <c r="J8" s="178"/>
      <c r="K8" s="178"/>
      <c r="L8" s="192">
        <v>2274</v>
      </c>
      <c r="M8" s="171" t="s">
        <v>425</v>
      </c>
      <c r="N8" s="172"/>
      <c r="O8" s="184"/>
      <c r="P8" s="169">
        <v>44409</v>
      </c>
    </row>
    <row r="9" spans="1:16" ht="17.399999999999999" x14ac:dyDescent="0.35">
      <c r="A9" s="45" t="s">
        <v>77</v>
      </c>
      <c r="B9" s="190" t="s">
        <v>157</v>
      </c>
      <c r="C9" s="168" t="s">
        <v>82</v>
      </c>
      <c r="D9" s="168" t="s">
        <v>63</v>
      </c>
      <c r="E9" s="171" t="s">
        <v>15</v>
      </c>
      <c r="F9" s="168" t="s">
        <v>77</v>
      </c>
      <c r="G9" s="185">
        <v>3000</v>
      </c>
      <c r="H9" s="185"/>
      <c r="I9" s="185">
        <f t="shared" si="0"/>
        <v>3000</v>
      </c>
      <c r="J9" s="178"/>
      <c r="K9" s="178"/>
      <c r="L9" s="192">
        <v>3000</v>
      </c>
      <c r="M9" s="188"/>
      <c r="N9" s="172"/>
      <c r="O9" s="184"/>
      <c r="P9" s="168"/>
    </row>
    <row r="10" spans="1:16" ht="34.799999999999997" x14ac:dyDescent="0.35">
      <c r="A10" s="45" t="s">
        <v>77</v>
      </c>
      <c r="B10" s="190" t="s">
        <v>158</v>
      </c>
      <c r="C10" s="168" t="s">
        <v>28</v>
      </c>
      <c r="D10" s="171" t="s">
        <v>221</v>
      </c>
      <c r="E10" s="171" t="s">
        <v>205</v>
      </c>
      <c r="F10" s="168" t="s">
        <v>77</v>
      </c>
      <c r="G10" s="185">
        <v>1200</v>
      </c>
      <c r="H10" s="185"/>
      <c r="I10" s="185">
        <f t="shared" si="0"/>
        <v>1200</v>
      </c>
      <c r="J10" s="178"/>
      <c r="K10" s="178"/>
      <c r="L10" s="192">
        <v>1500</v>
      </c>
      <c r="M10" s="188"/>
      <c r="N10" s="172"/>
      <c r="O10" s="184"/>
      <c r="P10" s="168"/>
    </row>
    <row r="11" spans="1:16" ht="34.200000000000003" customHeight="1" x14ac:dyDescent="0.35">
      <c r="A11" s="45" t="s">
        <v>77</v>
      </c>
      <c r="B11" s="190" t="s">
        <v>159</v>
      </c>
      <c r="C11" s="168" t="s">
        <v>28</v>
      </c>
      <c r="D11" s="168" t="s">
        <v>140</v>
      </c>
      <c r="E11" s="171" t="s">
        <v>15</v>
      </c>
      <c r="F11" s="168" t="s">
        <v>77</v>
      </c>
      <c r="G11" s="185">
        <v>2000</v>
      </c>
      <c r="H11" s="185"/>
      <c r="I11" s="185">
        <f t="shared" si="0"/>
        <v>2000</v>
      </c>
      <c r="J11" s="178"/>
      <c r="K11" s="178"/>
      <c r="L11" s="192">
        <v>2000</v>
      </c>
      <c r="M11" s="188" t="s">
        <v>426</v>
      </c>
      <c r="N11" s="172"/>
      <c r="O11" s="184"/>
      <c r="P11" s="168"/>
    </row>
    <row r="12" spans="1:16" ht="18" customHeight="1" x14ac:dyDescent="0.35">
      <c r="A12" s="45" t="s">
        <v>77</v>
      </c>
      <c r="B12" s="190" t="s">
        <v>160</v>
      </c>
      <c r="C12" s="168">
        <v>2000</v>
      </c>
      <c r="D12" s="168" t="s">
        <v>61</v>
      </c>
      <c r="E12" s="171" t="s">
        <v>55</v>
      </c>
      <c r="F12" s="168" t="s">
        <v>77</v>
      </c>
      <c r="G12" s="185"/>
      <c r="H12" s="185"/>
      <c r="I12" s="185">
        <f t="shared" si="0"/>
        <v>0</v>
      </c>
      <c r="J12" s="178"/>
      <c r="K12" s="178"/>
      <c r="L12" s="192">
        <v>400</v>
      </c>
      <c r="M12" s="188" t="s">
        <v>468</v>
      </c>
      <c r="N12" s="172"/>
      <c r="O12" s="184"/>
      <c r="P12" s="169">
        <v>45717</v>
      </c>
    </row>
    <row r="13" spans="1:16" ht="18" customHeight="1" x14ac:dyDescent="0.35">
      <c r="A13" s="45" t="s">
        <v>77</v>
      </c>
      <c r="B13" s="190" t="s">
        <v>161</v>
      </c>
      <c r="C13" s="168">
        <v>2000</v>
      </c>
      <c r="D13" s="168" t="s">
        <v>86</v>
      </c>
      <c r="E13" s="171" t="s">
        <v>208</v>
      </c>
      <c r="F13" s="168" t="s">
        <v>77</v>
      </c>
      <c r="G13" s="185">
        <v>0</v>
      </c>
      <c r="H13" s="185"/>
      <c r="I13" s="185">
        <f t="shared" si="0"/>
        <v>0</v>
      </c>
      <c r="J13" s="178"/>
      <c r="K13" s="178"/>
      <c r="L13" s="192">
        <v>150</v>
      </c>
      <c r="M13" s="188" t="s">
        <v>230</v>
      </c>
      <c r="N13" s="172">
        <v>-150</v>
      </c>
      <c r="O13" s="184"/>
      <c r="P13" s="168"/>
    </row>
    <row r="14" spans="1:16" ht="18" customHeight="1" x14ac:dyDescent="0.35">
      <c r="A14" s="45" t="s">
        <v>77</v>
      </c>
      <c r="B14" s="190" t="s">
        <v>162</v>
      </c>
      <c r="C14" s="168" t="s">
        <v>91</v>
      </c>
      <c r="D14" s="168" t="s">
        <v>210</v>
      </c>
      <c r="E14" s="171" t="s">
        <v>209</v>
      </c>
      <c r="F14" s="168" t="s">
        <v>77</v>
      </c>
      <c r="G14" s="185">
        <v>0</v>
      </c>
      <c r="H14" s="185"/>
      <c r="I14" s="185">
        <f t="shared" si="0"/>
        <v>0</v>
      </c>
      <c r="J14" s="178"/>
      <c r="K14" s="178"/>
      <c r="L14" s="192">
        <v>1000</v>
      </c>
      <c r="M14" s="188"/>
      <c r="N14" s="172"/>
      <c r="O14" s="184"/>
      <c r="P14" s="168"/>
    </row>
    <row r="15" spans="1:16" ht="52.2" customHeight="1" x14ac:dyDescent="0.35">
      <c r="A15" s="45" t="s">
        <v>77</v>
      </c>
      <c r="B15" s="190" t="s">
        <v>163</v>
      </c>
      <c r="C15" s="168">
        <v>2010</v>
      </c>
      <c r="D15" s="168" t="s">
        <v>376</v>
      </c>
      <c r="E15" s="171" t="s">
        <v>15</v>
      </c>
      <c r="F15" s="168" t="s">
        <v>77</v>
      </c>
      <c r="G15" s="185">
        <v>0</v>
      </c>
      <c r="H15" s="185"/>
      <c r="I15" s="185">
        <f t="shared" si="0"/>
        <v>0</v>
      </c>
      <c r="J15" s="178"/>
      <c r="K15" s="178"/>
      <c r="L15" s="192">
        <v>1000</v>
      </c>
      <c r="M15" s="171" t="s">
        <v>467</v>
      </c>
      <c r="N15" s="172"/>
      <c r="O15" s="184"/>
      <c r="P15" s="169" t="s">
        <v>440</v>
      </c>
    </row>
    <row r="16" spans="1:16" ht="18" customHeight="1" x14ac:dyDescent="0.35">
      <c r="A16" s="45" t="s">
        <v>77</v>
      </c>
      <c r="B16" s="190" t="s">
        <v>164</v>
      </c>
      <c r="C16" s="168">
        <v>2012</v>
      </c>
      <c r="D16" s="168" t="s">
        <v>62</v>
      </c>
      <c r="E16" s="171" t="s">
        <v>65</v>
      </c>
      <c r="F16" s="168" t="s">
        <v>77</v>
      </c>
      <c r="G16" s="185">
        <v>500</v>
      </c>
      <c r="H16" s="185"/>
      <c r="I16" s="185">
        <f t="shared" si="0"/>
        <v>500</v>
      </c>
      <c r="J16" s="178"/>
      <c r="K16" s="178"/>
      <c r="L16" s="192">
        <v>500</v>
      </c>
      <c r="M16" s="188"/>
      <c r="N16" s="172"/>
      <c r="O16" s="184"/>
      <c r="P16" s="168"/>
    </row>
    <row r="17" spans="1:16" ht="18" customHeight="1" x14ac:dyDescent="0.35">
      <c r="A17" s="45" t="s">
        <v>77</v>
      </c>
      <c r="B17" s="190" t="s">
        <v>176</v>
      </c>
      <c r="C17" s="168">
        <v>2012</v>
      </c>
      <c r="D17" s="168" t="s">
        <v>24</v>
      </c>
      <c r="E17" s="171" t="s">
        <v>25</v>
      </c>
      <c r="F17" s="168" t="s">
        <v>131</v>
      </c>
      <c r="G17" s="185">
        <v>6142.5</v>
      </c>
      <c r="H17" s="185"/>
      <c r="I17" s="185">
        <f t="shared" si="0"/>
        <v>6142.5</v>
      </c>
      <c r="J17" s="178"/>
      <c r="K17" s="178"/>
      <c r="L17" s="192">
        <v>10000</v>
      </c>
      <c r="M17" s="188"/>
      <c r="N17" s="172"/>
      <c r="O17" s="184"/>
      <c r="P17" s="168"/>
    </row>
    <row r="18" spans="1:16" ht="18" customHeight="1" x14ac:dyDescent="0.35">
      <c r="A18" s="45" t="s">
        <v>77</v>
      </c>
      <c r="B18" s="190" t="s">
        <v>165</v>
      </c>
      <c r="C18" s="168" t="s">
        <v>28</v>
      </c>
      <c r="D18" s="168" t="s">
        <v>70</v>
      </c>
      <c r="E18" s="171" t="s">
        <v>71</v>
      </c>
      <c r="F18" s="168" t="s">
        <v>77</v>
      </c>
      <c r="G18" s="185">
        <v>3500</v>
      </c>
      <c r="H18" s="185"/>
      <c r="I18" s="185">
        <f t="shared" si="0"/>
        <v>3500</v>
      </c>
      <c r="J18" s="178"/>
      <c r="K18" s="178"/>
      <c r="L18" s="192">
        <v>6000</v>
      </c>
      <c r="M18" s="188"/>
      <c r="N18" s="172"/>
      <c r="O18" s="184"/>
      <c r="P18" s="168"/>
    </row>
    <row r="19" spans="1:16" ht="39" customHeight="1" x14ac:dyDescent="0.35">
      <c r="A19" s="45" t="s">
        <v>77</v>
      </c>
      <c r="B19" s="190" t="s">
        <v>166</v>
      </c>
      <c r="C19" s="168">
        <v>2002</v>
      </c>
      <c r="D19" s="168" t="s">
        <v>72</v>
      </c>
      <c r="E19" s="171" t="s">
        <v>71</v>
      </c>
      <c r="F19" s="168" t="s">
        <v>77</v>
      </c>
      <c r="G19" s="185">
        <v>150</v>
      </c>
      <c r="H19" s="185">
        <f>-G19</f>
        <v>-150</v>
      </c>
      <c r="I19" s="185">
        <v>150</v>
      </c>
      <c r="J19" s="178"/>
      <c r="K19" s="178"/>
      <c r="L19" s="192">
        <v>150</v>
      </c>
      <c r="M19" s="188" t="s">
        <v>243</v>
      </c>
      <c r="N19" s="172">
        <f>-L19</f>
        <v>-150</v>
      </c>
      <c r="O19" s="184"/>
      <c r="P19" s="168"/>
    </row>
    <row r="20" spans="1:16" ht="18" customHeight="1" x14ac:dyDescent="0.35">
      <c r="A20" s="45" t="s">
        <v>77</v>
      </c>
      <c r="B20" s="190" t="s">
        <v>167</v>
      </c>
      <c r="C20" s="168">
        <v>2002</v>
      </c>
      <c r="D20" s="168" t="s">
        <v>13</v>
      </c>
      <c r="E20" s="171" t="s">
        <v>14</v>
      </c>
      <c r="F20" s="168" t="s">
        <v>77</v>
      </c>
      <c r="G20" s="185">
        <v>700</v>
      </c>
      <c r="H20" s="185"/>
      <c r="I20" s="185">
        <f t="shared" si="0"/>
        <v>700</v>
      </c>
      <c r="J20" s="178"/>
      <c r="K20" s="178"/>
      <c r="L20" s="192">
        <v>700</v>
      </c>
      <c r="M20" s="188"/>
      <c r="N20" s="172"/>
      <c r="O20" s="184"/>
      <c r="P20" s="168"/>
    </row>
    <row r="21" spans="1:16" ht="18" customHeight="1" x14ac:dyDescent="0.35">
      <c r="A21" s="45" t="s">
        <v>77</v>
      </c>
      <c r="B21" s="190" t="s">
        <v>177</v>
      </c>
      <c r="C21" s="168" t="s">
        <v>28</v>
      </c>
      <c r="D21" s="168" t="s">
        <v>114</v>
      </c>
      <c r="E21" s="171" t="s">
        <v>427</v>
      </c>
      <c r="F21" s="168" t="s">
        <v>131</v>
      </c>
      <c r="G21" s="185">
        <v>2800</v>
      </c>
      <c r="H21" s="185"/>
      <c r="I21" s="185">
        <f t="shared" si="0"/>
        <v>2800</v>
      </c>
      <c r="J21" s="178"/>
      <c r="K21" s="178"/>
      <c r="L21" s="192">
        <v>2800</v>
      </c>
      <c r="M21" s="188"/>
      <c r="N21" s="172"/>
      <c r="O21" s="184"/>
      <c r="P21" s="168"/>
    </row>
    <row r="22" spans="1:16" ht="17.399999999999999" x14ac:dyDescent="0.35">
      <c r="A22" s="45" t="s">
        <v>77</v>
      </c>
      <c r="B22" s="190" t="s">
        <v>175</v>
      </c>
      <c r="C22" s="168">
        <v>2013</v>
      </c>
      <c r="D22" s="168" t="s">
        <v>74</v>
      </c>
      <c r="E22" s="171" t="s">
        <v>391</v>
      </c>
      <c r="F22" s="168" t="s">
        <v>77</v>
      </c>
      <c r="G22" s="185">
        <v>895.78</v>
      </c>
      <c r="H22" s="185"/>
      <c r="I22" s="185">
        <f t="shared" si="0"/>
        <v>895.78</v>
      </c>
      <c r="J22" s="178"/>
      <c r="K22" s="178"/>
      <c r="L22" s="192">
        <v>1000</v>
      </c>
      <c r="M22" s="188"/>
      <c r="N22" s="172"/>
      <c r="O22" s="184"/>
      <c r="P22" s="168"/>
    </row>
    <row r="23" spans="1:16" ht="39" customHeight="1" x14ac:dyDescent="0.35">
      <c r="A23" s="45" t="s">
        <v>77</v>
      </c>
      <c r="B23" s="190" t="s">
        <v>168</v>
      </c>
      <c r="C23" s="168">
        <v>2014</v>
      </c>
      <c r="D23" s="168" t="s">
        <v>141</v>
      </c>
      <c r="E23" s="171" t="s">
        <v>76</v>
      </c>
      <c r="F23" s="168" t="s">
        <v>77</v>
      </c>
      <c r="G23" s="185">
        <v>155.86000000000001</v>
      </c>
      <c r="H23" s="185">
        <f>-G23</f>
        <v>-155.86000000000001</v>
      </c>
      <c r="I23" s="185">
        <v>155.86000000000001</v>
      </c>
      <c r="J23" s="178"/>
      <c r="K23" s="178"/>
      <c r="L23" s="192">
        <v>200</v>
      </c>
      <c r="M23" s="188" t="s">
        <v>234</v>
      </c>
      <c r="N23" s="172">
        <f>-+L23</f>
        <v>-200</v>
      </c>
      <c r="O23" s="184"/>
      <c r="P23" s="168"/>
    </row>
    <row r="24" spans="1:16" ht="17.399999999999999" x14ac:dyDescent="0.35">
      <c r="A24" s="45" t="s">
        <v>77</v>
      </c>
      <c r="B24" s="190" t="s">
        <v>169</v>
      </c>
      <c r="C24" s="168">
        <v>2014</v>
      </c>
      <c r="D24" s="168" t="s">
        <v>231</v>
      </c>
      <c r="E24" s="171" t="s">
        <v>207</v>
      </c>
      <c r="F24" s="168" t="s">
        <v>77</v>
      </c>
      <c r="G24" s="185">
        <v>659.25</v>
      </c>
      <c r="H24" s="185"/>
      <c r="I24" s="185">
        <f t="shared" si="0"/>
        <v>659.25</v>
      </c>
      <c r="J24" s="178"/>
      <c r="K24" s="178"/>
      <c r="L24" s="192">
        <v>700</v>
      </c>
      <c r="M24" s="188" t="s">
        <v>229</v>
      </c>
      <c r="N24" s="172">
        <v>150</v>
      </c>
      <c r="O24" s="184"/>
      <c r="P24" s="168"/>
    </row>
    <row r="25" spans="1:16" ht="17.399999999999999" x14ac:dyDescent="0.35">
      <c r="A25" s="45" t="s">
        <v>77</v>
      </c>
      <c r="B25" s="190" t="s">
        <v>178</v>
      </c>
      <c r="C25" s="168">
        <v>2014</v>
      </c>
      <c r="D25" s="168" t="s">
        <v>112</v>
      </c>
      <c r="E25" s="171" t="s">
        <v>113</v>
      </c>
      <c r="F25" s="168" t="s">
        <v>131</v>
      </c>
      <c r="G25" s="185">
        <v>400</v>
      </c>
      <c r="H25" s="185"/>
      <c r="I25" s="185">
        <f t="shared" si="0"/>
        <v>400</v>
      </c>
      <c r="J25" s="178"/>
      <c r="K25" s="178"/>
      <c r="L25" s="192">
        <v>400</v>
      </c>
      <c r="M25" s="188"/>
      <c r="N25" s="172"/>
      <c r="O25" s="184"/>
      <c r="P25" s="168"/>
    </row>
    <row r="26" spans="1:16" ht="37.799999999999997" customHeight="1" x14ac:dyDescent="0.35">
      <c r="A26" s="45" t="s">
        <v>77</v>
      </c>
      <c r="B26" s="190" t="s">
        <v>170</v>
      </c>
      <c r="C26" s="168">
        <v>2015</v>
      </c>
      <c r="D26" s="171" t="s">
        <v>219</v>
      </c>
      <c r="E26" s="171" t="s">
        <v>218</v>
      </c>
      <c r="F26" s="171" t="s">
        <v>77</v>
      </c>
      <c r="G26" s="193">
        <v>1</v>
      </c>
      <c r="H26" s="193"/>
      <c r="I26" s="185">
        <f t="shared" si="0"/>
        <v>1</v>
      </c>
      <c r="J26" s="194"/>
      <c r="K26" s="194"/>
      <c r="L26" s="192">
        <v>500</v>
      </c>
      <c r="M26" s="168" t="s">
        <v>369</v>
      </c>
      <c r="N26" s="172">
        <v>-50</v>
      </c>
      <c r="O26" s="184"/>
      <c r="P26" s="168"/>
    </row>
    <row r="27" spans="1:16" ht="17.399999999999999" x14ac:dyDescent="0.35">
      <c r="A27" s="45" t="s">
        <v>77</v>
      </c>
      <c r="B27" s="190" t="s">
        <v>217</v>
      </c>
      <c r="C27" s="168">
        <v>2015</v>
      </c>
      <c r="D27" s="168" t="s">
        <v>368</v>
      </c>
      <c r="E27" s="171" t="s">
        <v>220</v>
      </c>
      <c r="F27" s="168" t="s">
        <v>206</v>
      </c>
      <c r="G27" s="185"/>
      <c r="H27" s="185"/>
      <c r="I27" s="185">
        <f t="shared" si="0"/>
        <v>0</v>
      </c>
      <c r="J27" s="178"/>
      <c r="K27" s="178"/>
      <c r="L27" s="192">
        <v>1429</v>
      </c>
      <c r="M27" s="168" t="s">
        <v>407</v>
      </c>
      <c r="N27" s="172"/>
      <c r="O27" s="184"/>
      <c r="P27" s="169">
        <v>44652</v>
      </c>
    </row>
    <row r="28" spans="1:16" ht="17.399999999999999" x14ac:dyDescent="0.35">
      <c r="A28" s="45" t="s">
        <v>77</v>
      </c>
      <c r="B28" s="190" t="s">
        <v>171</v>
      </c>
      <c r="C28" s="168">
        <v>2015</v>
      </c>
      <c r="D28" s="168" t="s">
        <v>74</v>
      </c>
      <c r="E28" s="171" t="s">
        <v>106</v>
      </c>
      <c r="F28" s="168" t="s">
        <v>77</v>
      </c>
      <c r="G28" s="185">
        <v>1600</v>
      </c>
      <c r="H28" s="185"/>
      <c r="I28" s="185">
        <f t="shared" si="0"/>
        <v>1600</v>
      </c>
      <c r="J28" s="178"/>
      <c r="K28" s="178"/>
      <c r="L28" s="192">
        <v>2000</v>
      </c>
      <c r="M28" s="188"/>
      <c r="N28" s="172"/>
      <c r="O28" s="184"/>
      <c r="P28" s="168"/>
    </row>
    <row r="29" spans="1:16" ht="17.399999999999999" x14ac:dyDescent="0.35">
      <c r="A29" s="45" t="s">
        <v>77</v>
      </c>
      <c r="B29" s="190" t="s">
        <v>172</v>
      </c>
      <c r="C29" s="168">
        <v>2015</v>
      </c>
      <c r="D29" s="168" t="s">
        <v>74</v>
      </c>
      <c r="E29" s="171" t="s">
        <v>105</v>
      </c>
      <c r="F29" s="168" t="s">
        <v>77</v>
      </c>
      <c r="G29" s="185">
        <v>674</v>
      </c>
      <c r="H29" s="185"/>
      <c r="I29" s="185">
        <f t="shared" si="0"/>
        <v>674</v>
      </c>
      <c r="J29" s="178"/>
      <c r="K29" s="178"/>
      <c r="L29" s="192">
        <v>700</v>
      </c>
      <c r="M29" s="188"/>
      <c r="N29" s="172"/>
      <c r="O29" s="184"/>
      <c r="P29" s="168"/>
    </row>
    <row r="30" spans="1:16" ht="17.399999999999999" x14ac:dyDescent="0.35">
      <c r="A30" s="45" t="s">
        <v>77</v>
      </c>
      <c r="B30" s="190" t="s">
        <v>179</v>
      </c>
      <c r="C30" s="168">
        <v>2015</v>
      </c>
      <c r="D30" s="168" t="s">
        <v>122</v>
      </c>
      <c r="E30" s="171" t="s">
        <v>111</v>
      </c>
      <c r="F30" s="168" t="s">
        <v>131</v>
      </c>
      <c r="G30" s="185">
        <v>1154</v>
      </c>
      <c r="H30" s="185"/>
      <c r="I30" s="185">
        <f t="shared" si="0"/>
        <v>1154</v>
      </c>
      <c r="J30" s="178"/>
      <c r="K30" s="178"/>
      <c r="L30" s="192">
        <v>1500</v>
      </c>
      <c r="M30" s="188"/>
      <c r="N30" s="172"/>
      <c r="O30" s="184"/>
      <c r="P30" s="168"/>
    </row>
    <row r="31" spans="1:16" ht="17.399999999999999" x14ac:dyDescent="0.35">
      <c r="A31" s="45" t="s">
        <v>279</v>
      </c>
      <c r="B31" s="190" t="s">
        <v>173</v>
      </c>
      <c r="C31" s="169">
        <v>42461</v>
      </c>
      <c r="D31" s="168" t="s">
        <v>125</v>
      </c>
      <c r="E31" s="171" t="s">
        <v>133</v>
      </c>
      <c r="F31" s="168" t="s">
        <v>77</v>
      </c>
      <c r="G31" s="185">
        <v>2250</v>
      </c>
      <c r="H31" s="185"/>
      <c r="I31" s="185">
        <f t="shared" si="0"/>
        <v>2250</v>
      </c>
      <c r="J31" s="178"/>
      <c r="K31" s="178"/>
      <c r="L31" s="192">
        <v>2250</v>
      </c>
      <c r="M31" s="188"/>
      <c r="N31" s="172"/>
      <c r="O31" s="184"/>
      <c r="P31" s="168"/>
    </row>
    <row r="32" spans="1:16" ht="17.399999999999999" x14ac:dyDescent="0.35">
      <c r="A32" s="45" t="s">
        <v>279</v>
      </c>
      <c r="B32" s="190" t="s">
        <v>174</v>
      </c>
      <c r="C32" s="169">
        <v>42522</v>
      </c>
      <c r="D32" s="168" t="s">
        <v>392</v>
      </c>
      <c r="E32" s="171" t="s">
        <v>129</v>
      </c>
      <c r="F32" s="168" t="s">
        <v>77</v>
      </c>
      <c r="G32" s="185">
        <v>1241.67</v>
      </c>
      <c r="H32" s="185"/>
      <c r="I32" s="185">
        <f t="shared" si="0"/>
        <v>1241.67</v>
      </c>
      <c r="J32" s="178"/>
      <c r="K32" s="178"/>
      <c r="L32" s="172">
        <v>1241.67</v>
      </c>
      <c r="M32" s="188"/>
      <c r="N32" s="172"/>
      <c r="O32" s="184"/>
      <c r="P32" s="168"/>
    </row>
    <row r="33" spans="1:16" ht="17.399999999999999" x14ac:dyDescent="0.35">
      <c r="A33" s="45" t="s">
        <v>279</v>
      </c>
      <c r="B33" s="190" t="s">
        <v>180</v>
      </c>
      <c r="C33" s="169">
        <v>42522</v>
      </c>
      <c r="D33" s="168" t="s">
        <v>132</v>
      </c>
      <c r="E33" s="171" t="s">
        <v>129</v>
      </c>
      <c r="F33" s="168" t="s">
        <v>131</v>
      </c>
      <c r="G33" s="185">
        <v>4013.33</v>
      </c>
      <c r="H33" s="185"/>
      <c r="I33" s="185">
        <f t="shared" si="0"/>
        <v>4013.33</v>
      </c>
      <c r="J33" s="178"/>
      <c r="K33" s="178"/>
      <c r="L33" s="172">
        <v>4013.33</v>
      </c>
      <c r="M33" s="188"/>
      <c r="N33" s="172"/>
      <c r="O33" s="184"/>
      <c r="P33" s="168"/>
    </row>
    <row r="34" spans="1:16" ht="18" customHeight="1" x14ac:dyDescent="0.35">
      <c r="A34" s="45" t="s">
        <v>123</v>
      </c>
      <c r="B34" s="190" t="s">
        <v>182</v>
      </c>
      <c r="C34" s="168">
        <v>2010</v>
      </c>
      <c r="D34" s="168" t="s">
        <v>35</v>
      </c>
      <c r="E34" s="170" t="s">
        <v>205</v>
      </c>
      <c r="F34" s="171" t="s">
        <v>204</v>
      </c>
      <c r="G34" s="193">
        <v>4897</v>
      </c>
      <c r="H34" s="193"/>
      <c r="I34" s="185">
        <f t="shared" si="0"/>
        <v>4897</v>
      </c>
      <c r="J34" s="194"/>
      <c r="K34" s="194"/>
      <c r="L34" s="187">
        <v>5000</v>
      </c>
      <c r="M34" s="188"/>
      <c r="N34" s="172"/>
      <c r="O34" s="184"/>
      <c r="P34" s="168"/>
    </row>
    <row r="35" spans="1:16" ht="18" customHeight="1" x14ac:dyDescent="0.35">
      <c r="A35" s="45" t="s">
        <v>123</v>
      </c>
      <c r="B35" s="190" t="s">
        <v>183</v>
      </c>
      <c r="C35" s="168">
        <v>2010</v>
      </c>
      <c r="D35" s="168" t="s">
        <v>36</v>
      </c>
      <c r="E35" s="170" t="s">
        <v>205</v>
      </c>
      <c r="F35" s="171" t="s">
        <v>204</v>
      </c>
      <c r="G35" s="193">
        <v>2057</v>
      </c>
      <c r="H35" s="193"/>
      <c r="I35" s="185">
        <f t="shared" si="0"/>
        <v>2057</v>
      </c>
      <c r="J35" s="194"/>
      <c r="K35" s="194"/>
      <c r="L35" s="187">
        <v>2500</v>
      </c>
      <c r="M35" s="188" t="s">
        <v>452</v>
      </c>
      <c r="N35" s="172"/>
      <c r="O35" s="184"/>
      <c r="P35" s="168"/>
    </row>
    <row r="36" spans="1:16" ht="18" customHeight="1" x14ac:dyDescent="0.35">
      <c r="A36" s="45" t="s">
        <v>123</v>
      </c>
      <c r="B36" s="190" t="s">
        <v>184</v>
      </c>
      <c r="C36" s="168">
        <v>2010</v>
      </c>
      <c r="D36" s="168" t="s">
        <v>37</v>
      </c>
      <c r="E36" s="170" t="s">
        <v>205</v>
      </c>
      <c r="F36" s="171" t="s">
        <v>204</v>
      </c>
      <c r="G36" s="193">
        <v>964</v>
      </c>
      <c r="H36" s="193"/>
      <c r="I36" s="185">
        <f t="shared" si="0"/>
        <v>964</v>
      </c>
      <c r="J36" s="194"/>
      <c r="K36" s="194"/>
      <c r="L36" s="187">
        <v>1000</v>
      </c>
      <c r="M36" s="188"/>
      <c r="N36" s="172"/>
      <c r="O36" s="184"/>
      <c r="P36" s="168"/>
    </row>
    <row r="37" spans="1:16" ht="18" customHeight="1" x14ac:dyDescent="0.35">
      <c r="A37" s="45" t="s">
        <v>123</v>
      </c>
      <c r="B37" s="190" t="s">
        <v>185</v>
      </c>
      <c r="C37" s="168">
        <v>2010</v>
      </c>
      <c r="D37" s="168" t="s">
        <v>38</v>
      </c>
      <c r="E37" s="170" t="s">
        <v>205</v>
      </c>
      <c r="F37" s="171" t="s">
        <v>204</v>
      </c>
      <c r="G37" s="193"/>
      <c r="H37" s="193"/>
      <c r="I37" s="185">
        <f t="shared" si="0"/>
        <v>0</v>
      </c>
      <c r="J37" s="194"/>
      <c r="K37" s="194"/>
      <c r="L37" s="187">
        <v>5700</v>
      </c>
      <c r="M37" s="188"/>
      <c r="N37" s="172"/>
      <c r="O37" s="184"/>
      <c r="P37" s="168"/>
    </row>
    <row r="38" spans="1:16" ht="16.2" customHeight="1" x14ac:dyDescent="0.35">
      <c r="A38" s="45" t="s">
        <v>123</v>
      </c>
      <c r="B38" s="190" t="s">
        <v>186</v>
      </c>
      <c r="C38" s="168">
        <v>2010</v>
      </c>
      <c r="D38" s="168" t="s">
        <v>44</v>
      </c>
      <c r="E38" s="170" t="s">
        <v>205</v>
      </c>
      <c r="F38" s="171" t="s">
        <v>204</v>
      </c>
      <c r="G38" s="193">
        <v>576</v>
      </c>
      <c r="H38" s="193"/>
      <c r="I38" s="185">
        <f t="shared" si="0"/>
        <v>576</v>
      </c>
      <c r="J38" s="194"/>
      <c r="K38" s="194"/>
      <c r="L38" s="187">
        <v>576</v>
      </c>
      <c r="M38" s="188" t="s">
        <v>453</v>
      </c>
      <c r="N38" s="172"/>
      <c r="O38" s="184"/>
      <c r="P38" s="168"/>
    </row>
    <row r="39" spans="1:16" ht="18" customHeight="1" x14ac:dyDescent="0.35">
      <c r="A39" s="45" t="s">
        <v>123</v>
      </c>
      <c r="B39" s="190" t="s">
        <v>187</v>
      </c>
      <c r="C39" s="168">
        <v>2010</v>
      </c>
      <c r="D39" s="168" t="s">
        <v>66</v>
      </c>
      <c r="E39" s="170" t="s">
        <v>205</v>
      </c>
      <c r="F39" s="171" t="s">
        <v>204</v>
      </c>
      <c r="G39" s="193"/>
      <c r="H39" s="193"/>
      <c r="I39" s="185">
        <f t="shared" si="0"/>
        <v>0</v>
      </c>
      <c r="J39" s="194"/>
      <c r="K39" s="194"/>
      <c r="L39" s="187">
        <v>1000</v>
      </c>
      <c r="M39" s="188" t="s">
        <v>454</v>
      </c>
      <c r="N39" s="172"/>
      <c r="O39" s="184"/>
      <c r="P39" s="169">
        <v>45505</v>
      </c>
    </row>
    <row r="40" spans="1:16" ht="18" customHeight="1" x14ac:dyDescent="0.35">
      <c r="A40" s="45" t="s">
        <v>123</v>
      </c>
      <c r="B40" s="190" t="s">
        <v>188</v>
      </c>
      <c r="C40" s="168">
        <v>2010</v>
      </c>
      <c r="D40" s="168" t="s">
        <v>40</v>
      </c>
      <c r="E40" s="170" t="s">
        <v>205</v>
      </c>
      <c r="F40" s="171" t="s">
        <v>204</v>
      </c>
      <c r="G40" s="193"/>
      <c r="H40" s="193"/>
      <c r="I40" s="185">
        <f t="shared" si="0"/>
        <v>0</v>
      </c>
      <c r="J40" s="194"/>
      <c r="K40" s="194"/>
      <c r="L40" s="187">
        <v>200</v>
      </c>
      <c r="M40" s="188" t="s">
        <v>454</v>
      </c>
      <c r="N40" s="172"/>
      <c r="O40" s="184"/>
      <c r="P40" s="169">
        <v>45505</v>
      </c>
    </row>
    <row r="41" spans="1:16" ht="18" customHeight="1" x14ac:dyDescent="0.35">
      <c r="A41" s="45" t="s">
        <v>123</v>
      </c>
      <c r="B41" s="190" t="s">
        <v>189</v>
      </c>
      <c r="C41" s="168">
        <v>2010</v>
      </c>
      <c r="D41" s="168" t="s">
        <v>39</v>
      </c>
      <c r="E41" s="170" t="s">
        <v>205</v>
      </c>
      <c r="F41" s="171" t="s">
        <v>204</v>
      </c>
      <c r="G41" s="193">
        <v>0</v>
      </c>
      <c r="H41" s="193"/>
      <c r="I41" s="185">
        <f t="shared" si="0"/>
        <v>0</v>
      </c>
      <c r="J41" s="194"/>
      <c r="K41" s="194"/>
      <c r="L41" s="187">
        <v>700</v>
      </c>
      <c r="M41" s="188" t="s">
        <v>454</v>
      </c>
      <c r="N41" s="172"/>
      <c r="O41" s="184"/>
      <c r="P41" s="169">
        <v>45505</v>
      </c>
    </row>
    <row r="42" spans="1:16" ht="18" customHeight="1" x14ac:dyDescent="0.35">
      <c r="A42" s="45" t="s">
        <v>123</v>
      </c>
      <c r="B42" s="190" t="s">
        <v>190</v>
      </c>
      <c r="C42" s="168">
        <v>2010</v>
      </c>
      <c r="D42" s="168" t="s">
        <v>45</v>
      </c>
      <c r="E42" s="170" t="s">
        <v>205</v>
      </c>
      <c r="F42" s="171" t="s">
        <v>204</v>
      </c>
      <c r="G42" s="193"/>
      <c r="H42" s="193"/>
      <c r="I42" s="185">
        <f t="shared" si="0"/>
        <v>0</v>
      </c>
      <c r="J42" s="194"/>
      <c r="K42" s="194"/>
      <c r="L42" s="187">
        <v>200</v>
      </c>
      <c r="M42" s="188" t="s">
        <v>454</v>
      </c>
      <c r="N42" s="172"/>
      <c r="O42" s="184"/>
      <c r="P42" s="169">
        <v>45505</v>
      </c>
    </row>
    <row r="43" spans="1:16" ht="18" customHeight="1" x14ac:dyDescent="0.35">
      <c r="A43" s="45" t="s">
        <v>123</v>
      </c>
      <c r="B43" s="190" t="s">
        <v>191</v>
      </c>
      <c r="C43" s="168">
        <v>2010</v>
      </c>
      <c r="D43" s="168" t="s">
        <v>41</v>
      </c>
      <c r="E43" s="170" t="s">
        <v>205</v>
      </c>
      <c r="F43" s="171" t="s">
        <v>204</v>
      </c>
      <c r="G43" s="193"/>
      <c r="H43" s="193"/>
      <c r="I43" s="185">
        <f t="shared" si="0"/>
        <v>0</v>
      </c>
      <c r="J43" s="194"/>
      <c r="K43" s="194"/>
      <c r="L43" s="187">
        <v>600</v>
      </c>
      <c r="M43" s="188" t="s">
        <v>454</v>
      </c>
      <c r="N43" s="172"/>
      <c r="O43" s="184"/>
      <c r="P43" s="169">
        <v>45505</v>
      </c>
    </row>
    <row r="44" spans="1:16" ht="18" customHeight="1" x14ac:dyDescent="0.35">
      <c r="A44" s="45" t="s">
        <v>123</v>
      </c>
      <c r="B44" s="190" t="s">
        <v>192</v>
      </c>
      <c r="C44" s="168">
        <v>2010</v>
      </c>
      <c r="D44" s="168" t="s">
        <v>42</v>
      </c>
      <c r="E44" s="170" t="s">
        <v>205</v>
      </c>
      <c r="F44" s="171" t="s">
        <v>204</v>
      </c>
      <c r="G44" s="193">
        <v>0</v>
      </c>
      <c r="H44" s="193"/>
      <c r="I44" s="185">
        <f t="shared" si="0"/>
        <v>0</v>
      </c>
      <c r="J44" s="194"/>
      <c r="K44" s="194"/>
      <c r="L44" s="187">
        <v>500</v>
      </c>
      <c r="M44" s="188" t="s">
        <v>454</v>
      </c>
      <c r="N44" s="172"/>
      <c r="O44" s="184"/>
      <c r="P44" s="169">
        <v>12632</v>
      </c>
    </row>
    <row r="45" spans="1:16" ht="18" customHeight="1" x14ac:dyDescent="0.35">
      <c r="A45" s="45" t="s">
        <v>123</v>
      </c>
      <c r="B45" s="190" t="s">
        <v>193</v>
      </c>
      <c r="C45" s="168">
        <v>2010</v>
      </c>
      <c r="D45" s="168" t="s">
        <v>43</v>
      </c>
      <c r="E45" s="170" t="s">
        <v>205</v>
      </c>
      <c r="F45" s="171" t="s">
        <v>204</v>
      </c>
      <c r="G45" s="193"/>
      <c r="H45" s="193"/>
      <c r="I45" s="185">
        <f t="shared" si="0"/>
        <v>0</v>
      </c>
      <c r="J45" s="194"/>
      <c r="K45" s="194"/>
      <c r="L45" s="187">
        <v>900</v>
      </c>
      <c r="M45" s="188" t="s">
        <v>454</v>
      </c>
      <c r="N45" s="172"/>
      <c r="O45" s="184"/>
      <c r="P45" s="169">
        <v>45505</v>
      </c>
    </row>
    <row r="46" spans="1:16" ht="18" customHeight="1" x14ac:dyDescent="0.35">
      <c r="A46" s="45" t="s">
        <v>123</v>
      </c>
      <c r="B46" s="190" t="s">
        <v>194</v>
      </c>
      <c r="C46" s="168">
        <v>2010</v>
      </c>
      <c r="D46" s="168" t="s">
        <v>46</v>
      </c>
      <c r="E46" s="170" t="s">
        <v>205</v>
      </c>
      <c r="F46" s="171" t="s">
        <v>204</v>
      </c>
      <c r="G46" s="193"/>
      <c r="H46" s="193"/>
      <c r="I46" s="185">
        <f t="shared" si="0"/>
        <v>0</v>
      </c>
      <c r="J46" s="194"/>
      <c r="K46" s="194"/>
      <c r="L46" s="187">
        <v>400</v>
      </c>
      <c r="M46" s="188" t="s">
        <v>454</v>
      </c>
      <c r="N46" s="172"/>
      <c r="O46" s="184"/>
      <c r="P46" s="169">
        <v>45505</v>
      </c>
    </row>
    <row r="47" spans="1:16" ht="18" customHeight="1" x14ac:dyDescent="0.35">
      <c r="A47" s="45" t="s">
        <v>123</v>
      </c>
      <c r="B47" s="190" t="s">
        <v>195</v>
      </c>
      <c r="C47" s="168">
        <v>2010</v>
      </c>
      <c r="D47" s="168" t="s">
        <v>48</v>
      </c>
      <c r="E47" s="170" t="s">
        <v>205</v>
      </c>
      <c r="F47" s="171" t="s">
        <v>204</v>
      </c>
      <c r="G47" s="193">
        <v>1070</v>
      </c>
      <c r="H47" s="193"/>
      <c r="I47" s="185">
        <f t="shared" si="0"/>
        <v>1070</v>
      </c>
      <c r="J47" s="194"/>
      <c r="K47" s="194"/>
      <c r="L47" s="187">
        <v>1200</v>
      </c>
      <c r="M47" s="188"/>
      <c r="N47" s="172"/>
      <c r="O47" s="184"/>
      <c r="P47" s="168"/>
    </row>
    <row r="48" spans="1:16" ht="18" customHeight="1" x14ac:dyDescent="0.35">
      <c r="A48" s="45" t="s">
        <v>123</v>
      </c>
      <c r="B48" s="190" t="s">
        <v>196</v>
      </c>
      <c r="C48" s="168">
        <v>2010</v>
      </c>
      <c r="D48" s="168" t="s">
        <v>47</v>
      </c>
      <c r="E48" s="170" t="s">
        <v>205</v>
      </c>
      <c r="F48" s="171" t="s">
        <v>204</v>
      </c>
      <c r="G48" s="193">
        <v>1013</v>
      </c>
      <c r="H48" s="193"/>
      <c r="I48" s="185">
        <f t="shared" si="0"/>
        <v>1013</v>
      </c>
      <c r="J48" s="194"/>
      <c r="K48" s="194"/>
      <c r="L48" s="187">
        <v>1200</v>
      </c>
      <c r="M48" s="188"/>
      <c r="N48" s="172"/>
      <c r="O48" s="184"/>
      <c r="P48" s="168"/>
    </row>
    <row r="49" spans="1:16" ht="19.95" customHeight="1" x14ac:dyDescent="0.35">
      <c r="A49" s="45" t="s">
        <v>123</v>
      </c>
      <c r="B49" s="190" t="s">
        <v>197</v>
      </c>
      <c r="C49" s="168">
        <v>2010</v>
      </c>
      <c r="D49" s="168" t="s">
        <v>49</v>
      </c>
      <c r="E49" s="170" t="s">
        <v>205</v>
      </c>
      <c r="F49" s="171" t="s">
        <v>204</v>
      </c>
      <c r="G49" s="193"/>
      <c r="H49" s="193"/>
      <c r="I49" s="185">
        <f t="shared" si="0"/>
        <v>0</v>
      </c>
      <c r="J49" s="194"/>
      <c r="K49" s="194"/>
      <c r="L49" s="187">
        <v>2600</v>
      </c>
      <c r="M49" s="188" t="s">
        <v>429</v>
      </c>
      <c r="N49" s="172"/>
      <c r="O49" s="184"/>
      <c r="P49" s="169">
        <v>43770</v>
      </c>
    </row>
    <row r="50" spans="1:16" ht="19.95" customHeight="1" x14ac:dyDescent="0.35">
      <c r="A50" s="45" t="s">
        <v>123</v>
      </c>
      <c r="B50" s="190" t="s">
        <v>198</v>
      </c>
      <c r="C50" s="168">
        <v>2010</v>
      </c>
      <c r="D50" s="168" t="s">
        <v>50</v>
      </c>
      <c r="E50" s="170" t="s">
        <v>205</v>
      </c>
      <c r="F50" s="171" t="s">
        <v>204</v>
      </c>
      <c r="G50" s="193">
        <v>3911</v>
      </c>
      <c r="H50" s="193"/>
      <c r="I50" s="185">
        <f t="shared" si="0"/>
        <v>3911</v>
      </c>
      <c r="J50" s="194"/>
      <c r="K50" s="194"/>
      <c r="L50" s="187">
        <v>4000</v>
      </c>
      <c r="M50" s="188"/>
      <c r="N50" s="172"/>
      <c r="O50" s="184"/>
      <c r="P50" s="168"/>
    </row>
    <row r="51" spans="1:16" ht="19.95" customHeight="1" x14ac:dyDescent="0.35">
      <c r="A51" s="45" t="s">
        <v>123</v>
      </c>
      <c r="B51" s="190" t="s">
        <v>199</v>
      </c>
      <c r="C51" s="168">
        <v>2010</v>
      </c>
      <c r="D51" s="168" t="s">
        <v>51</v>
      </c>
      <c r="E51" s="170" t="s">
        <v>205</v>
      </c>
      <c r="F51" s="171" t="s">
        <v>204</v>
      </c>
      <c r="G51" s="193">
        <v>6550</v>
      </c>
      <c r="H51" s="193"/>
      <c r="I51" s="185">
        <f t="shared" si="0"/>
        <v>6550</v>
      </c>
      <c r="J51" s="194"/>
      <c r="K51" s="194"/>
      <c r="L51" s="187">
        <v>7000</v>
      </c>
      <c r="M51" s="188"/>
      <c r="N51" s="172"/>
      <c r="O51" s="184"/>
      <c r="P51" s="168"/>
    </row>
    <row r="52" spans="1:16" ht="19.95" customHeight="1" x14ac:dyDescent="0.35">
      <c r="A52" s="45" t="s">
        <v>123</v>
      </c>
      <c r="B52" s="190" t="s">
        <v>200</v>
      </c>
      <c r="C52" s="168">
        <v>1980</v>
      </c>
      <c r="D52" s="168" t="s">
        <v>52</v>
      </c>
      <c r="E52" s="170" t="s">
        <v>205</v>
      </c>
      <c r="F52" s="171" t="s">
        <v>204</v>
      </c>
      <c r="G52" s="193">
        <v>1130</v>
      </c>
      <c r="H52" s="193"/>
      <c r="I52" s="185">
        <f t="shared" si="0"/>
        <v>1130</v>
      </c>
      <c r="J52" s="194"/>
      <c r="K52" s="194"/>
      <c r="L52" s="187">
        <v>1500</v>
      </c>
      <c r="M52" s="188"/>
      <c r="N52" s="172"/>
      <c r="O52" s="184"/>
      <c r="P52" s="168"/>
    </row>
    <row r="53" spans="1:16" ht="19.95" customHeight="1" x14ac:dyDescent="0.35">
      <c r="A53" s="45" t="s">
        <v>123</v>
      </c>
      <c r="B53" s="190" t="s">
        <v>201</v>
      </c>
      <c r="C53" s="168">
        <v>2000</v>
      </c>
      <c r="D53" s="168" t="s">
        <v>53</v>
      </c>
      <c r="E53" s="170" t="s">
        <v>205</v>
      </c>
      <c r="F53" s="171" t="s">
        <v>204</v>
      </c>
      <c r="G53" s="193">
        <v>1200</v>
      </c>
      <c r="H53" s="193"/>
      <c r="I53" s="185">
        <f t="shared" si="0"/>
        <v>1200</v>
      </c>
      <c r="J53" s="194"/>
      <c r="K53" s="194"/>
      <c r="L53" s="187">
        <v>1500</v>
      </c>
      <c r="M53" s="188"/>
      <c r="N53" s="172"/>
      <c r="O53" s="184"/>
      <c r="P53" s="168"/>
    </row>
    <row r="54" spans="1:16" ht="19.95" customHeight="1" x14ac:dyDescent="0.35">
      <c r="A54" s="45" t="s">
        <v>123</v>
      </c>
      <c r="B54" s="190" t="s">
        <v>202</v>
      </c>
      <c r="C54" s="168">
        <v>2015</v>
      </c>
      <c r="D54" s="168" t="s">
        <v>95</v>
      </c>
      <c r="E54" s="170" t="s">
        <v>205</v>
      </c>
      <c r="F54" s="171" t="s">
        <v>204</v>
      </c>
      <c r="G54" s="193">
        <v>2336</v>
      </c>
      <c r="H54" s="193"/>
      <c r="I54" s="185">
        <f t="shared" si="0"/>
        <v>2336</v>
      </c>
      <c r="J54" s="194"/>
      <c r="K54" s="194"/>
      <c r="L54" s="187">
        <v>2336</v>
      </c>
      <c r="M54" s="188"/>
      <c r="N54" s="172"/>
      <c r="O54" s="184"/>
      <c r="P54" s="168"/>
    </row>
    <row r="55" spans="1:16" ht="19.95" customHeight="1" x14ac:dyDescent="0.35">
      <c r="A55" s="45" t="s">
        <v>123</v>
      </c>
      <c r="B55" s="190" t="s">
        <v>203</v>
      </c>
      <c r="C55" s="168">
        <v>2015</v>
      </c>
      <c r="D55" s="168" t="s">
        <v>96</v>
      </c>
      <c r="E55" s="170" t="s">
        <v>205</v>
      </c>
      <c r="F55" s="171" t="s">
        <v>204</v>
      </c>
      <c r="G55" s="193">
        <v>10077</v>
      </c>
      <c r="H55" s="193"/>
      <c r="I55" s="185">
        <f t="shared" si="0"/>
        <v>10077</v>
      </c>
      <c r="J55" s="194"/>
      <c r="K55" s="194"/>
      <c r="L55" s="187">
        <v>10077</v>
      </c>
      <c r="M55" s="188"/>
      <c r="N55" s="172"/>
      <c r="O55" s="184"/>
      <c r="P55" s="168"/>
    </row>
    <row r="56" spans="1:16" s="182" customFormat="1" ht="42.6" customHeight="1" x14ac:dyDescent="0.35">
      <c r="A56" s="168" t="s">
        <v>123</v>
      </c>
      <c r="B56" s="190" t="s">
        <v>228</v>
      </c>
      <c r="C56" s="168">
        <v>2015</v>
      </c>
      <c r="D56" s="168" t="s">
        <v>97</v>
      </c>
      <c r="E56" s="171" t="s">
        <v>55</v>
      </c>
      <c r="F56" s="171" t="s">
        <v>77</v>
      </c>
      <c r="G56" s="193">
        <v>189</v>
      </c>
      <c r="H56" s="193">
        <f>-G56</f>
        <v>-189</v>
      </c>
      <c r="I56" s="185">
        <v>189</v>
      </c>
      <c r="J56" s="194"/>
      <c r="K56" s="194"/>
      <c r="L56" s="187">
        <v>189</v>
      </c>
      <c r="M56" s="188" t="s">
        <v>244</v>
      </c>
      <c r="N56" s="172">
        <v>-189</v>
      </c>
      <c r="O56" s="184"/>
      <c r="P56" s="168"/>
    </row>
    <row r="57" spans="1:16" s="182" customFormat="1" ht="18" customHeight="1" x14ac:dyDescent="0.35">
      <c r="A57" s="168" t="s">
        <v>123</v>
      </c>
      <c r="B57" s="190" t="s">
        <v>222</v>
      </c>
      <c r="C57" s="168">
        <v>2015</v>
      </c>
      <c r="D57" s="168" t="s">
        <v>98</v>
      </c>
      <c r="E57" s="170" t="s">
        <v>205</v>
      </c>
      <c r="F57" s="171" t="s">
        <v>204</v>
      </c>
      <c r="G57" s="193">
        <v>564</v>
      </c>
      <c r="H57" s="193"/>
      <c r="I57" s="185">
        <f t="shared" si="0"/>
        <v>564</v>
      </c>
      <c r="J57" s="194"/>
      <c r="K57" s="194"/>
      <c r="L57" s="187">
        <v>564</v>
      </c>
      <c r="M57" s="188"/>
      <c r="N57" s="172"/>
      <c r="O57" s="184"/>
      <c r="P57" s="168"/>
    </row>
    <row r="58" spans="1:16" s="182" customFormat="1" ht="18" customHeight="1" x14ac:dyDescent="0.35">
      <c r="A58" s="168" t="s">
        <v>123</v>
      </c>
      <c r="B58" s="190" t="s">
        <v>223</v>
      </c>
      <c r="C58" s="168">
        <v>2015</v>
      </c>
      <c r="D58" s="168" t="s">
        <v>99</v>
      </c>
      <c r="E58" s="170" t="s">
        <v>205</v>
      </c>
      <c r="F58" s="171" t="s">
        <v>204</v>
      </c>
      <c r="G58" s="193">
        <v>438</v>
      </c>
      <c r="H58" s="193"/>
      <c r="I58" s="185">
        <f t="shared" si="0"/>
        <v>438</v>
      </c>
      <c r="J58" s="194"/>
      <c r="K58" s="194"/>
      <c r="L58" s="187">
        <v>438</v>
      </c>
      <c r="M58" s="188"/>
      <c r="N58" s="172"/>
      <c r="O58" s="184"/>
      <c r="P58" s="168"/>
    </row>
    <row r="59" spans="1:16" s="182" customFormat="1" ht="18" customHeight="1" x14ac:dyDescent="0.35">
      <c r="A59" s="168" t="s">
        <v>123</v>
      </c>
      <c r="B59" s="190" t="s">
        <v>224</v>
      </c>
      <c r="C59" s="168">
        <v>2015</v>
      </c>
      <c r="D59" s="168" t="s">
        <v>100</v>
      </c>
      <c r="E59" s="170" t="s">
        <v>205</v>
      </c>
      <c r="F59" s="171" t="s">
        <v>204</v>
      </c>
      <c r="G59" s="193">
        <v>1642</v>
      </c>
      <c r="H59" s="193"/>
      <c r="I59" s="185">
        <f t="shared" si="0"/>
        <v>1642</v>
      </c>
      <c r="J59" s="194"/>
      <c r="K59" s="194"/>
      <c r="L59" s="187">
        <v>1642</v>
      </c>
      <c r="M59" s="188"/>
      <c r="N59" s="172"/>
      <c r="O59" s="184"/>
      <c r="P59" s="168"/>
    </row>
    <row r="60" spans="1:16" s="182" customFormat="1" ht="18" customHeight="1" x14ac:dyDescent="0.35">
      <c r="A60" s="168" t="s">
        <v>123</v>
      </c>
      <c r="B60" s="190" t="s">
        <v>225</v>
      </c>
      <c r="C60" s="168">
        <v>2015</v>
      </c>
      <c r="D60" s="168" t="s">
        <v>101</v>
      </c>
      <c r="E60" s="170" t="s">
        <v>205</v>
      </c>
      <c r="F60" s="171" t="s">
        <v>204</v>
      </c>
      <c r="G60" s="193">
        <v>4175</v>
      </c>
      <c r="H60" s="193"/>
      <c r="I60" s="185">
        <f t="shared" si="0"/>
        <v>4175</v>
      </c>
      <c r="J60" s="194"/>
      <c r="K60" s="194"/>
      <c r="L60" s="187">
        <v>4175</v>
      </c>
      <c r="M60" s="188"/>
      <c r="N60" s="172"/>
      <c r="O60" s="184"/>
      <c r="P60" s="168"/>
    </row>
    <row r="61" spans="1:16" s="182" customFormat="1" ht="18" customHeight="1" x14ac:dyDescent="0.35">
      <c r="A61" s="168" t="s">
        <v>123</v>
      </c>
      <c r="B61" s="190" t="s">
        <v>226</v>
      </c>
      <c r="C61" s="168">
        <v>2015</v>
      </c>
      <c r="D61" s="168" t="s">
        <v>102</v>
      </c>
      <c r="E61" s="170" t="s">
        <v>205</v>
      </c>
      <c r="F61" s="171" t="s">
        <v>204</v>
      </c>
      <c r="G61" s="193"/>
      <c r="H61" s="193"/>
      <c r="I61" s="185">
        <f t="shared" si="0"/>
        <v>0</v>
      </c>
      <c r="J61" s="194"/>
      <c r="K61" s="194"/>
      <c r="L61" s="187">
        <v>13977</v>
      </c>
      <c r="M61" s="188"/>
      <c r="N61" s="172"/>
      <c r="O61" s="184"/>
      <c r="P61" s="169">
        <v>44866</v>
      </c>
    </row>
    <row r="62" spans="1:16" s="182" customFormat="1" ht="18" customHeight="1" x14ac:dyDescent="0.35">
      <c r="A62" s="168" t="s">
        <v>123</v>
      </c>
      <c r="B62" s="190" t="s">
        <v>241</v>
      </c>
      <c r="C62" s="168">
        <v>2015</v>
      </c>
      <c r="D62" s="171" t="s">
        <v>103</v>
      </c>
      <c r="E62" s="170" t="s">
        <v>205</v>
      </c>
      <c r="F62" s="168" t="s">
        <v>131</v>
      </c>
      <c r="G62" s="193">
        <v>2042</v>
      </c>
      <c r="H62" s="193"/>
      <c r="I62" s="185">
        <f t="shared" si="0"/>
        <v>2042</v>
      </c>
      <c r="J62" s="194"/>
      <c r="K62" s="194"/>
      <c r="L62" s="187">
        <v>2042</v>
      </c>
      <c r="M62" s="188" t="s">
        <v>239</v>
      </c>
      <c r="N62" s="172"/>
      <c r="O62" s="184"/>
      <c r="P62" s="168"/>
    </row>
    <row r="63" spans="1:16" s="182" customFormat="1" ht="18" customHeight="1" x14ac:dyDescent="0.35">
      <c r="A63" s="168" t="s">
        <v>123</v>
      </c>
      <c r="B63" s="190" t="s">
        <v>242</v>
      </c>
      <c r="C63" s="168">
        <v>2015</v>
      </c>
      <c r="D63" s="168" t="s">
        <v>104</v>
      </c>
      <c r="E63" s="170" t="s">
        <v>205</v>
      </c>
      <c r="F63" s="168" t="s">
        <v>131</v>
      </c>
      <c r="G63" s="193">
        <v>714</v>
      </c>
      <c r="H63" s="193"/>
      <c r="I63" s="185">
        <f t="shared" si="0"/>
        <v>714</v>
      </c>
      <c r="J63" s="194"/>
      <c r="K63" s="194"/>
      <c r="L63" s="187">
        <v>714</v>
      </c>
      <c r="M63" s="188" t="s">
        <v>239</v>
      </c>
      <c r="N63" s="172"/>
      <c r="O63" s="184"/>
      <c r="P63" s="168"/>
    </row>
    <row r="64" spans="1:16" s="182" customFormat="1" ht="18" customHeight="1" x14ac:dyDescent="0.35">
      <c r="A64" s="168" t="s">
        <v>279</v>
      </c>
      <c r="B64" s="190" t="s">
        <v>227</v>
      </c>
      <c r="C64" s="169">
        <v>42461</v>
      </c>
      <c r="D64" s="168" t="s">
        <v>126</v>
      </c>
      <c r="E64" s="170" t="s">
        <v>205</v>
      </c>
      <c r="F64" s="171" t="s">
        <v>204</v>
      </c>
      <c r="G64" s="193">
        <v>380</v>
      </c>
      <c r="H64" s="193"/>
      <c r="I64" s="185">
        <f t="shared" si="0"/>
        <v>380</v>
      </c>
      <c r="J64" s="194"/>
      <c r="K64" s="194"/>
      <c r="L64" s="178">
        <v>380</v>
      </c>
      <c r="M64" s="188"/>
      <c r="N64" s="185">
        <v>380</v>
      </c>
      <c r="O64" s="184"/>
      <c r="P64" s="168"/>
    </row>
    <row r="65" spans="1:16" s="182" customFormat="1" ht="17.399999999999999" x14ac:dyDescent="0.35">
      <c r="A65" s="168" t="s">
        <v>279</v>
      </c>
      <c r="B65" s="190" t="s">
        <v>248</v>
      </c>
      <c r="C65" s="169">
        <v>42736</v>
      </c>
      <c r="D65" s="168" t="s">
        <v>249</v>
      </c>
      <c r="E65" s="170" t="s">
        <v>205</v>
      </c>
      <c r="F65" s="168" t="s">
        <v>206</v>
      </c>
      <c r="G65" s="172">
        <v>435</v>
      </c>
      <c r="H65" s="173"/>
      <c r="I65" s="185">
        <f t="shared" ref="I65:I66" si="1">+H65+G65</f>
        <v>435</v>
      </c>
      <c r="J65" s="174"/>
      <c r="K65" s="174"/>
      <c r="L65" s="182">
        <v>435</v>
      </c>
      <c r="M65" s="188"/>
      <c r="N65" s="172">
        <v>435</v>
      </c>
      <c r="O65" s="185"/>
      <c r="P65" s="168"/>
    </row>
    <row r="66" spans="1:16" s="199" customFormat="1" ht="17.399999999999999" x14ac:dyDescent="0.35">
      <c r="A66" s="190"/>
      <c r="B66" s="190" t="s">
        <v>285</v>
      </c>
      <c r="C66" s="195">
        <v>42856</v>
      </c>
      <c r="D66" s="190" t="s">
        <v>61</v>
      </c>
      <c r="E66" s="196" t="s">
        <v>205</v>
      </c>
      <c r="F66" s="190" t="s">
        <v>77</v>
      </c>
      <c r="G66" s="197">
        <v>399</v>
      </c>
      <c r="H66" s="198"/>
      <c r="I66" s="185">
        <f t="shared" si="1"/>
        <v>399</v>
      </c>
      <c r="J66" s="174"/>
      <c r="K66" s="174"/>
      <c r="L66" s="199">
        <v>399</v>
      </c>
      <c r="M66" s="200"/>
      <c r="N66" s="197">
        <v>399</v>
      </c>
      <c r="O66" s="177"/>
      <c r="P66" s="190"/>
    </row>
    <row r="67" spans="1:16" s="182" customFormat="1" ht="17.399999999999999" x14ac:dyDescent="0.35">
      <c r="A67" s="179"/>
      <c r="B67" s="190" t="s">
        <v>287</v>
      </c>
      <c r="C67" s="169">
        <v>43160</v>
      </c>
      <c r="D67" s="168" t="s">
        <v>288</v>
      </c>
      <c r="E67" s="171" t="s">
        <v>144</v>
      </c>
      <c r="F67" s="168" t="s">
        <v>142</v>
      </c>
      <c r="G67" s="172">
        <v>139.99</v>
      </c>
      <c r="H67" s="173"/>
      <c r="I67" s="185"/>
      <c r="J67" s="174"/>
      <c r="K67" s="174"/>
      <c r="M67" s="188"/>
      <c r="N67" s="175"/>
      <c r="O67" s="177"/>
      <c r="P67" s="168"/>
    </row>
    <row r="68" spans="1:16" s="182" customFormat="1" ht="17.399999999999999" x14ac:dyDescent="0.35">
      <c r="A68" s="201"/>
      <c r="B68" s="190" t="s">
        <v>289</v>
      </c>
      <c r="C68" s="169">
        <v>43191</v>
      </c>
      <c r="D68" s="168" t="s">
        <v>290</v>
      </c>
      <c r="E68" s="171" t="s">
        <v>144</v>
      </c>
      <c r="F68" s="168" t="s">
        <v>142</v>
      </c>
      <c r="G68" s="172">
        <v>149.99</v>
      </c>
      <c r="H68" s="173"/>
      <c r="I68" s="173"/>
      <c r="J68" s="174"/>
      <c r="K68" s="174"/>
      <c r="M68" s="171"/>
      <c r="N68" s="175"/>
      <c r="O68" s="177"/>
      <c r="P68" s="168"/>
    </row>
    <row r="69" spans="1:16" s="182" customFormat="1" ht="17.399999999999999" x14ac:dyDescent="0.35">
      <c r="A69" s="201"/>
      <c r="B69" s="190" t="s">
        <v>291</v>
      </c>
      <c r="C69" s="169">
        <v>43132</v>
      </c>
      <c r="D69" s="168" t="s">
        <v>292</v>
      </c>
      <c r="E69" s="171" t="s">
        <v>111</v>
      </c>
      <c r="F69" s="168" t="s">
        <v>77</v>
      </c>
      <c r="G69" s="172">
        <v>114.98</v>
      </c>
      <c r="H69" s="173"/>
      <c r="I69" s="173"/>
      <c r="J69" s="174"/>
      <c r="K69" s="174"/>
      <c r="L69" s="182">
        <v>114.98</v>
      </c>
      <c r="M69" s="171"/>
      <c r="N69" s="175"/>
      <c r="O69" s="177"/>
      <c r="P69" s="168"/>
    </row>
    <row r="70" spans="1:16" s="182" customFormat="1" ht="17.399999999999999" x14ac:dyDescent="0.35">
      <c r="A70" s="201"/>
      <c r="B70" s="190" t="s">
        <v>293</v>
      </c>
      <c r="C70" s="169">
        <v>43191</v>
      </c>
      <c r="D70" s="168" t="s">
        <v>292</v>
      </c>
      <c r="E70" s="171" t="s">
        <v>205</v>
      </c>
      <c r="F70" s="168" t="s">
        <v>77</v>
      </c>
      <c r="G70" s="172">
        <v>114.98</v>
      </c>
      <c r="H70" s="173"/>
      <c r="I70" s="173"/>
      <c r="J70" s="174"/>
      <c r="K70" s="174"/>
      <c r="L70" s="182">
        <v>114.98</v>
      </c>
      <c r="M70" s="171"/>
      <c r="N70" s="175"/>
      <c r="O70" s="177"/>
      <c r="P70" s="168"/>
    </row>
    <row r="71" spans="1:16" ht="18" customHeight="1" x14ac:dyDescent="0.35">
      <c r="A71" s="151" t="s">
        <v>279</v>
      </c>
      <c r="B71" s="190" t="s">
        <v>300</v>
      </c>
      <c r="C71" s="169">
        <v>43374</v>
      </c>
      <c r="D71" s="168" t="s">
        <v>295</v>
      </c>
      <c r="E71" s="170" t="s">
        <v>205</v>
      </c>
      <c r="F71" s="171" t="s">
        <v>204</v>
      </c>
      <c r="G71" s="172">
        <v>1566</v>
      </c>
      <c r="H71" s="173"/>
      <c r="I71" s="172">
        <f t="shared" ref="I71:I76" si="2">+G71</f>
        <v>1566</v>
      </c>
      <c r="J71" s="174"/>
      <c r="K71" s="174"/>
      <c r="L71" s="175">
        <f t="shared" ref="L71:L76" si="3">+I71</f>
        <v>1566</v>
      </c>
      <c r="M71" s="176"/>
      <c r="N71" s="175"/>
      <c r="O71" s="177"/>
      <c r="P71" s="168"/>
    </row>
    <row r="72" spans="1:16" ht="18" customHeight="1" x14ac:dyDescent="0.35">
      <c r="A72" s="151" t="s">
        <v>279</v>
      </c>
      <c r="B72" s="190" t="s">
        <v>301</v>
      </c>
      <c r="C72" s="169">
        <v>43374</v>
      </c>
      <c r="D72" s="168" t="s">
        <v>296</v>
      </c>
      <c r="E72" s="170" t="s">
        <v>205</v>
      </c>
      <c r="F72" s="171" t="s">
        <v>204</v>
      </c>
      <c r="G72" s="172">
        <v>1627</v>
      </c>
      <c r="H72" s="173"/>
      <c r="I72" s="172">
        <f t="shared" si="2"/>
        <v>1627</v>
      </c>
      <c r="J72" s="174"/>
      <c r="K72" s="174"/>
      <c r="L72" s="175">
        <f t="shared" si="3"/>
        <v>1627</v>
      </c>
      <c r="M72" s="176"/>
      <c r="N72" s="175"/>
      <c r="O72" s="177"/>
      <c r="P72" s="168"/>
    </row>
    <row r="73" spans="1:16" ht="18" customHeight="1" x14ac:dyDescent="0.35">
      <c r="A73" s="151" t="s">
        <v>279</v>
      </c>
      <c r="B73" s="190" t="s">
        <v>302</v>
      </c>
      <c r="C73" s="169">
        <v>43374</v>
      </c>
      <c r="D73" s="168" t="s">
        <v>348</v>
      </c>
      <c r="E73" s="170" t="s">
        <v>205</v>
      </c>
      <c r="F73" s="171" t="s">
        <v>204</v>
      </c>
      <c r="G73" s="172">
        <v>1398</v>
      </c>
      <c r="H73" s="173"/>
      <c r="I73" s="172">
        <f t="shared" si="2"/>
        <v>1398</v>
      </c>
      <c r="J73" s="174"/>
      <c r="K73" s="174"/>
      <c r="L73" s="175">
        <f t="shared" si="3"/>
        <v>1398</v>
      </c>
      <c r="M73" s="176"/>
      <c r="N73" s="175"/>
      <c r="O73" s="177"/>
      <c r="P73" s="168"/>
    </row>
    <row r="74" spans="1:16" ht="18" customHeight="1" x14ac:dyDescent="0.35">
      <c r="A74" s="151" t="s">
        <v>279</v>
      </c>
      <c r="B74" s="190" t="s">
        <v>303</v>
      </c>
      <c r="C74" s="169">
        <v>43374</v>
      </c>
      <c r="D74" s="168" t="s">
        <v>298</v>
      </c>
      <c r="E74" s="170" t="s">
        <v>205</v>
      </c>
      <c r="F74" s="171" t="s">
        <v>204</v>
      </c>
      <c r="G74" s="172">
        <v>1848</v>
      </c>
      <c r="H74" s="173"/>
      <c r="I74" s="172">
        <f t="shared" si="2"/>
        <v>1848</v>
      </c>
      <c r="J74" s="174"/>
      <c r="K74" s="174"/>
      <c r="L74" s="175">
        <f t="shared" si="3"/>
        <v>1848</v>
      </c>
      <c r="M74" s="176"/>
      <c r="N74" s="175"/>
      <c r="O74" s="177"/>
      <c r="P74" s="168"/>
    </row>
    <row r="75" spans="1:16" ht="18" customHeight="1" x14ac:dyDescent="0.35">
      <c r="A75" s="151" t="s">
        <v>279</v>
      </c>
      <c r="B75" s="190" t="s">
        <v>304</v>
      </c>
      <c r="C75" s="169">
        <v>43374</v>
      </c>
      <c r="D75" s="168" t="s">
        <v>299</v>
      </c>
      <c r="E75" s="170" t="s">
        <v>205</v>
      </c>
      <c r="F75" s="171" t="s">
        <v>204</v>
      </c>
      <c r="G75" s="172">
        <v>1206.5</v>
      </c>
      <c r="H75" s="173"/>
      <c r="I75" s="172">
        <f t="shared" si="2"/>
        <v>1206.5</v>
      </c>
      <c r="J75" s="174"/>
      <c r="K75" s="174"/>
      <c r="L75" s="175">
        <f t="shared" si="3"/>
        <v>1206.5</v>
      </c>
      <c r="M75" s="176"/>
      <c r="N75" s="175"/>
      <c r="O75" s="177"/>
      <c r="P75" s="168"/>
    </row>
    <row r="76" spans="1:16" ht="18" customHeight="1" x14ac:dyDescent="0.35">
      <c r="A76" s="151" t="s">
        <v>279</v>
      </c>
      <c r="B76" s="190" t="s">
        <v>305</v>
      </c>
      <c r="C76" s="169">
        <v>43374</v>
      </c>
      <c r="D76" s="168" t="s">
        <v>294</v>
      </c>
      <c r="E76" s="170" t="s">
        <v>205</v>
      </c>
      <c r="F76" s="171" t="s">
        <v>204</v>
      </c>
      <c r="G76" s="172">
        <v>2472</v>
      </c>
      <c r="H76" s="172"/>
      <c r="I76" s="172">
        <f t="shared" si="2"/>
        <v>2472</v>
      </c>
      <c r="J76" s="178"/>
      <c r="K76" s="178"/>
      <c r="L76" s="175">
        <f t="shared" si="3"/>
        <v>2472</v>
      </c>
      <c r="M76" s="176"/>
      <c r="N76" s="172"/>
      <c r="O76" s="177"/>
      <c r="P76" s="168"/>
    </row>
    <row r="77" spans="1:16" ht="17.399999999999999" x14ac:dyDescent="0.35">
      <c r="A77" s="152" t="s">
        <v>279</v>
      </c>
      <c r="B77" s="190" t="s">
        <v>310</v>
      </c>
      <c r="C77" s="169">
        <v>43556</v>
      </c>
      <c r="D77" s="168" t="s">
        <v>353</v>
      </c>
      <c r="E77" s="171" t="s">
        <v>351</v>
      </c>
      <c r="F77" s="168" t="s">
        <v>77</v>
      </c>
      <c r="G77" s="172">
        <v>381.67</v>
      </c>
      <c r="H77" s="173"/>
      <c r="I77" s="172">
        <v>381.67</v>
      </c>
      <c r="J77" s="174"/>
      <c r="K77" s="174"/>
      <c r="L77" s="180">
        <v>381.67</v>
      </c>
      <c r="M77" s="171"/>
      <c r="N77" s="175"/>
      <c r="O77" s="177"/>
      <c r="P77" s="168"/>
    </row>
    <row r="78" spans="1:16" ht="21.6" customHeight="1" x14ac:dyDescent="0.35">
      <c r="B78" s="190" t="s">
        <v>311</v>
      </c>
      <c r="C78" s="169">
        <v>43678</v>
      </c>
      <c r="D78" s="168" t="s">
        <v>312</v>
      </c>
      <c r="E78" s="171" t="s">
        <v>144</v>
      </c>
      <c r="F78" s="168" t="s">
        <v>142</v>
      </c>
      <c r="G78" s="181"/>
      <c r="H78" s="173"/>
      <c r="I78" s="173"/>
      <c r="J78" s="174"/>
      <c r="K78" s="174"/>
      <c r="L78" s="180">
        <v>308</v>
      </c>
      <c r="M78" s="176" t="s">
        <v>455</v>
      </c>
      <c r="N78" s="175"/>
      <c r="O78" s="177"/>
      <c r="P78" s="169">
        <v>45717</v>
      </c>
    </row>
    <row r="79" spans="1:16" ht="17.399999999999999" x14ac:dyDescent="0.35">
      <c r="B79" s="190" t="s">
        <v>313</v>
      </c>
      <c r="C79" s="169">
        <v>43678</v>
      </c>
      <c r="D79" s="168" t="s">
        <v>347</v>
      </c>
      <c r="E79" s="171" t="s">
        <v>144</v>
      </c>
      <c r="F79" s="168" t="s">
        <v>142</v>
      </c>
      <c r="G79" s="181">
        <v>102.72</v>
      </c>
      <c r="H79" s="173"/>
      <c r="I79" s="173"/>
      <c r="J79" s="174"/>
      <c r="K79" s="174"/>
      <c r="L79" s="180">
        <v>103</v>
      </c>
      <c r="M79" s="176"/>
      <c r="N79" s="175"/>
      <c r="O79" s="177"/>
      <c r="P79" s="168"/>
    </row>
    <row r="80" spans="1:16" ht="17.399999999999999" x14ac:dyDescent="0.35">
      <c r="B80" s="190" t="s">
        <v>319</v>
      </c>
      <c r="C80" s="169">
        <v>43739</v>
      </c>
      <c r="D80" s="168" t="s">
        <v>320</v>
      </c>
      <c r="E80" s="171" t="s">
        <v>144</v>
      </c>
      <c r="F80" s="168" t="s">
        <v>142</v>
      </c>
      <c r="G80" s="172">
        <v>299.17</v>
      </c>
      <c r="H80" s="173"/>
      <c r="I80" s="173"/>
      <c r="J80" s="174"/>
      <c r="K80" s="174"/>
      <c r="L80" s="180">
        <v>300</v>
      </c>
      <c r="M80" s="176" t="s">
        <v>456</v>
      </c>
      <c r="N80" s="175"/>
      <c r="O80" s="177"/>
      <c r="P80" s="168"/>
    </row>
    <row r="81" spans="2:24" ht="43.2" customHeight="1" x14ac:dyDescent="0.35">
      <c r="B81" s="190" t="s">
        <v>329</v>
      </c>
      <c r="C81" s="169">
        <v>43739</v>
      </c>
      <c r="D81" s="168" t="s">
        <v>330</v>
      </c>
      <c r="E81" s="171" t="s">
        <v>325</v>
      </c>
      <c r="F81" s="168" t="s">
        <v>145</v>
      </c>
      <c r="G81" s="174">
        <v>51750</v>
      </c>
      <c r="H81" s="174">
        <v>45000</v>
      </c>
      <c r="I81" s="174">
        <v>45000</v>
      </c>
      <c r="J81" s="174">
        <v>45000</v>
      </c>
      <c r="K81" s="174">
        <v>45000</v>
      </c>
      <c r="L81" s="180">
        <v>45000</v>
      </c>
      <c r="M81" s="171" t="s">
        <v>430</v>
      </c>
      <c r="N81" s="175"/>
      <c r="O81" s="177"/>
      <c r="P81" s="168"/>
    </row>
    <row r="82" spans="2:24" ht="17.399999999999999" x14ac:dyDescent="0.35">
      <c r="B82" s="190" t="s">
        <v>332</v>
      </c>
      <c r="C82" s="169">
        <v>43739</v>
      </c>
      <c r="D82" s="168" t="s">
        <v>331</v>
      </c>
      <c r="E82" s="171" t="s">
        <v>325</v>
      </c>
      <c r="F82" s="168" t="s">
        <v>131</v>
      </c>
      <c r="G82" s="174">
        <v>10000</v>
      </c>
      <c r="H82" s="174">
        <v>10000</v>
      </c>
      <c r="I82" s="174">
        <v>10000</v>
      </c>
      <c r="J82" s="174">
        <v>10000</v>
      </c>
      <c r="K82" s="174">
        <v>10000</v>
      </c>
      <c r="L82" s="182">
        <v>10000</v>
      </c>
      <c r="M82" s="176"/>
      <c r="N82" s="175"/>
      <c r="O82" s="177"/>
      <c r="P82" s="168"/>
    </row>
    <row r="83" spans="2:24" ht="17.399999999999999" x14ac:dyDescent="0.35">
      <c r="B83" s="190" t="s">
        <v>333</v>
      </c>
      <c r="C83" s="169">
        <v>43709</v>
      </c>
      <c r="D83" s="168" t="s">
        <v>338</v>
      </c>
      <c r="E83" s="171" t="s">
        <v>339</v>
      </c>
      <c r="F83" s="168" t="s">
        <v>131</v>
      </c>
      <c r="G83" s="174">
        <v>5000</v>
      </c>
      <c r="H83" s="174">
        <v>5000</v>
      </c>
      <c r="I83" s="174">
        <v>5000</v>
      </c>
      <c r="J83" s="174">
        <v>5000</v>
      </c>
      <c r="K83" s="174">
        <v>5000</v>
      </c>
      <c r="L83" s="182">
        <v>5000</v>
      </c>
      <c r="M83" s="176"/>
      <c r="N83" s="175"/>
      <c r="O83" s="177"/>
      <c r="P83" s="168"/>
    </row>
    <row r="84" spans="2:24" ht="17.399999999999999" x14ac:dyDescent="0.35">
      <c r="B84" s="190" t="s">
        <v>334</v>
      </c>
      <c r="C84" s="169">
        <v>43739</v>
      </c>
      <c r="D84" s="168" t="s">
        <v>340</v>
      </c>
      <c r="E84" s="171" t="s">
        <v>341</v>
      </c>
      <c r="F84" s="168" t="s">
        <v>131</v>
      </c>
      <c r="G84" s="174">
        <v>5000</v>
      </c>
      <c r="H84" s="174">
        <v>5000</v>
      </c>
      <c r="I84" s="174">
        <v>5000</v>
      </c>
      <c r="J84" s="174">
        <v>5000</v>
      </c>
      <c r="K84" s="174">
        <v>5000</v>
      </c>
      <c r="L84" s="182">
        <v>5000</v>
      </c>
      <c r="M84" s="176"/>
      <c r="N84" s="175"/>
      <c r="O84" s="177"/>
      <c r="P84" s="168"/>
    </row>
    <row r="85" spans="2:24" ht="17.399999999999999" x14ac:dyDescent="0.35">
      <c r="B85" s="190" t="s">
        <v>346</v>
      </c>
      <c r="C85" s="169">
        <v>43922</v>
      </c>
      <c r="D85" s="168" t="s">
        <v>350</v>
      </c>
      <c r="E85" s="171" t="s">
        <v>144</v>
      </c>
      <c r="F85" s="168" t="s">
        <v>142</v>
      </c>
      <c r="G85" s="172">
        <v>123.9</v>
      </c>
      <c r="H85" s="173"/>
      <c r="I85" s="173"/>
      <c r="J85" s="174"/>
      <c r="K85" s="174"/>
      <c r="L85" s="182"/>
      <c r="M85" s="171"/>
      <c r="N85" s="175"/>
      <c r="O85" s="177"/>
      <c r="P85" s="168"/>
    </row>
    <row r="86" spans="2:24" ht="17.399999999999999" x14ac:dyDescent="0.35">
      <c r="B86" s="190" t="s">
        <v>356</v>
      </c>
      <c r="C86" s="169">
        <v>44197</v>
      </c>
      <c r="D86" s="168" t="s">
        <v>366</v>
      </c>
      <c r="E86" s="171" t="s">
        <v>352</v>
      </c>
      <c r="F86" s="168" t="s">
        <v>77</v>
      </c>
      <c r="G86" s="172">
        <v>569</v>
      </c>
      <c r="H86" s="173"/>
      <c r="I86" s="173"/>
      <c r="J86" s="174"/>
      <c r="K86" s="174"/>
      <c r="L86" s="182"/>
      <c r="M86" s="171"/>
      <c r="N86" s="175"/>
      <c r="O86" s="177"/>
      <c r="P86" s="168"/>
    </row>
    <row r="87" spans="2:24" ht="17.399999999999999" x14ac:dyDescent="0.35">
      <c r="B87" s="190" t="s">
        <v>359</v>
      </c>
      <c r="C87" s="169">
        <v>44197</v>
      </c>
      <c r="D87" s="171" t="s">
        <v>360</v>
      </c>
      <c r="E87" s="171" t="s">
        <v>361</v>
      </c>
      <c r="F87" s="168" t="s">
        <v>131</v>
      </c>
      <c r="G87" s="172">
        <v>634.5</v>
      </c>
      <c r="H87" s="173"/>
      <c r="I87" s="173"/>
      <c r="J87" s="174"/>
      <c r="K87" s="174"/>
      <c r="L87" s="182"/>
      <c r="M87" s="176"/>
      <c r="N87" s="175"/>
      <c r="O87" s="177"/>
      <c r="P87" s="168"/>
    </row>
    <row r="88" spans="2:24" ht="19.2" customHeight="1" x14ac:dyDescent="0.35">
      <c r="B88" s="190" t="s">
        <v>362</v>
      </c>
      <c r="C88" s="169">
        <v>44256</v>
      </c>
      <c r="D88" s="168" t="s">
        <v>365</v>
      </c>
      <c r="E88" s="171" t="s">
        <v>364</v>
      </c>
      <c r="F88" s="168" t="s">
        <v>77</v>
      </c>
      <c r="G88" s="172">
        <v>405</v>
      </c>
      <c r="H88" s="173"/>
      <c r="I88" s="173"/>
      <c r="J88" s="174"/>
      <c r="K88" s="174"/>
      <c r="L88" s="182"/>
      <c r="M88" s="171"/>
      <c r="N88" s="175"/>
      <c r="O88" s="177"/>
      <c r="P88" s="168"/>
    </row>
    <row r="89" spans="2:24" ht="17.399999999999999" x14ac:dyDescent="0.35">
      <c r="B89" s="190" t="s">
        <v>373</v>
      </c>
      <c r="C89" s="169">
        <v>44287</v>
      </c>
      <c r="D89" s="168" t="s">
        <v>374</v>
      </c>
      <c r="E89" s="168" t="s">
        <v>375</v>
      </c>
      <c r="F89" s="168" t="s">
        <v>77</v>
      </c>
      <c r="G89" s="172">
        <v>280</v>
      </c>
      <c r="H89" s="173"/>
      <c r="I89" s="173"/>
      <c r="J89" s="174"/>
      <c r="K89" s="174"/>
      <c r="L89" s="182"/>
      <c r="M89" s="171"/>
      <c r="N89" s="175"/>
      <c r="O89" s="177"/>
      <c r="P89" s="168"/>
    </row>
    <row r="90" spans="2:24" ht="17.399999999999999" x14ac:dyDescent="0.35">
      <c r="B90" s="190" t="s">
        <v>385</v>
      </c>
      <c r="C90" s="169">
        <v>44409</v>
      </c>
      <c r="D90" s="168" t="s">
        <v>387</v>
      </c>
      <c r="E90" s="171" t="s">
        <v>71</v>
      </c>
      <c r="F90" s="168" t="s">
        <v>77</v>
      </c>
      <c r="G90" s="172">
        <f>936.48+64.45+3.12+204.35+3.56</f>
        <v>1211.96</v>
      </c>
      <c r="H90" s="173"/>
      <c r="I90" s="173"/>
      <c r="J90" s="174"/>
      <c r="K90" s="174"/>
      <c r="L90" s="182"/>
      <c r="M90" s="171"/>
      <c r="N90" s="175"/>
      <c r="O90" s="177"/>
      <c r="P90" s="168"/>
    </row>
    <row r="91" spans="2:24" ht="17.399999999999999" x14ac:dyDescent="0.35">
      <c r="B91" s="190" t="s">
        <v>386</v>
      </c>
      <c r="C91" s="169">
        <v>44409</v>
      </c>
      <c r="D91" s="168" t="s">
        <v>387</v>
      </c>
      <c r="E91" s="171" t="s">
        <v>388</v>
      </c>
      <c r="F91" s="168" t="s">
        <v>77</v>
      </c>
      <c r="G91" s="172">
        <f>936.48+64.45+3.12</f>
        <v>1004.0500000000001</v>
      </c>
      <c r="H91" s="173"/>
      <c r="I91" s="173"/>
      <c r="J91" s="174"/>
      <c r="K91" s="174"/>
      <c r="L91" s="182"/>
      <c r="M91" s="171"/>
      <c r="N91" s="175"/>
      <c r="O91" s="177"/>
      <c r="P91" s="168"/>
    </row>
    <row r="92" spans="2:24" ht="17.399999999999999" x14ac:dyDescent="0.35">
      <c r="B92" s="190" t="s">
        <v>394</v>
      </c>
      <c r="C92" s="169">
        <v>43282</v>
      </c>
      <c r="D92" s="168" t="s">
        <v>393</v>
      </c>
      <c r="E92" s="171" t="s">
        <v>352</v>
      </c>
      <c r="F92" s="168" t="s">
        <v>77</v>
      </c>
      <c r="G92" s="172">
        <v>299</v>
      </c>
      <c r="H92" s="173"/>
      <c r="I92" s="173"/>
      <c r="J92" s="174"/>
      <c r="K92" s="174"/>
      <c r="L92" s="182"/>
      <c r="M92" s="171"/>
      <c r="N92" s="175"/>
      <c r="O92" s="177"/>
      <c r="P92" s="168"/>
    </row>
    <row r="93" spans="2:24" ht="34.799999999999997" x14ac:dyDescent="0.35">
      <c r="B93" s="190" t="s">
        <v>396</v>
      </c>
      <c r="C93" s="169">
        <v>44562</v>
      </c>
      <c r="D93" s="168" t="s">
        <v>397</v>
      </c>
      <c r="E93" s="171" t="s">
        <v>398</v>
      </c>
      <c r="F93" s="168" t="s">
        <v>77</v>
      </c>
      <c r="G93" s="172">
        <f>329+18</f>
        <v>347</v>
      </c>
      <c r="H93" s="173"/>
      <c r="I93" s="173"/>
      <c r="J93" s="174"/>
      <c r="K93" s="174"/>
      <c r="L93" s="182"/>
      <c r="M93" s="171"/>
      <c r="N93" s="175"/>
      <c r="O93" s="177"/>
      <c r="P93" s="168"/>
    </row>
    <row r="94" spans="2:24" ht="17.399999999999999" x14ac:dyDescent="0.35">
      <c r="B94" s="190" t="s">
        <v>399</v>
      </c>
      <c r="C94" s="169">
        <v>44621</v>
      </c>
      <c r="D94" s="168" t="s">
        <v>400</v>
      </c>
      <c r="E94" s="171" t="s">
        <v>111</v>
      </c>
      <c r="F94" s="168" t="s">
        <v>77</v>
      </c>
      <c r="G94" s="172">
        <v>318.77999999999997</v>
      </c>
      <c r="H94" s="173"/>
      <c r="I94" s="173"/>
      <c r="J94" s="174"/>
      <c r="K94" s="174"/>
      <c r="L94" s="182"/>
      <c r="M94" s="171"/>
      <c r="N94" s="175"/>
      <c r="O94" s="177"/>
      <c r="P94" s="168"/>
    </row>
    <row r="95" spans="2:24" ht="17.399999999999999" x14ac:dyDescent="0.35">
      <c r="B95" s="190" t="s">
        <v>405</v>
      </c>
      <c r="C95" s="169">
        <v>44652</v>
      </c>
      <c r="D95" s="168" t="s">
        <v>408</v>
      </c>
      <c r="E95" s="171" t="s">
        <v>220</v>
      </c>
      <c r="F95" s="168" t="s">
        <v>206</v>
      </c>
      <c r="G95" s="172">
        <v>745</v>
      </c>
      <c r="H95" s="173"/>
      <c r="I95" s="173"/>
      <c r="J95" s="183"/>
      <c r="K95" s="183"/>
      <c r="L95" s="182"/>
      <c r="M95" s="171" t="s">
        <v>409</v>
      </c>
      <c r="N95" s="175"/>
      <c r="O95" s="184"/>
      <c r="P95" s="168"/>
    </row>
    <row r="96" spans="2:24" ht="17.399999999999999" x14ac:dyDescent="0.35">
      <c r="B96" s="190" t="s">
        <v>414</v>
      </c>
      <c r="C96" s="169">
        <v>44652</v>
      </c>
      <c r="D96" s="168" t="s">
        <v>415</v>
      </c>
      <c r="E96" s="171" t="s">
        <v>143</v>
      </c>
      <c r="F96" s="168" t="s">
        <v>142</v>
      </c>
      <c r="G96" s="172">
        <v>130.82</v>
      </c>
      <c r="H96" s="173"/>
      <c r="I96" s="173"/>
      <c r="J96" s="183"/>
      <c r="K96" s="183"/>
      <c r="L96" s="182"/>
      <c r="M96" s="171"/>
      <c r="N96" s="175"/>
      <c r="O96" s="184"/>
      <c r="P96" s="168"/>
      <c r="X96" s="42">
        <f>288000+51750</f>
        <v>339750</v>
      </c>
    </row>
    <row r="97" spans="2:16" ht="17.399999999999999" x14ac:dyDescent="0.35">
      <c r="B97" s="190" t="s">
        <v>431</v>
      </c>
      <c r="C97" s="169">
        <v>44501</v>
      </c>
      <c r="D97" s="168" t="s">
        <v>416</v>
      </c>
      <c r="E97" s="171" t="s">
        <v>417</v>
      </c>
      <c r="F97" s="168" t="s">
        <v>77</v>
      </c>
      <c r="G97" s="172">
        <v>1</v>
      </c>
      <c r="H97" s="173"/>
      <c r="I97" s="173"/>
      <c r="J97" s="183"/>
      <c r="K97" s="183"/>
      <c r="L97" s="182"/>
      <c r="M97" s="171" t="s">
        <v>418</v>
      </c>
      <c r="N97" s="175"/>
      <c r="O97" s="184"/>
      <c r="P97" s="168"/>
    </row>
    <row r="98" spans="2:16" ht="17.399999999999999" x14ac:dyDescent="0.35">
      <c r="B98" s="190" t="s">
        <v>421</v>
      </c>
      <c r="C98" s="169">
        <v>44866</v>
      </c>
      <c r="D98" s="168" t="s">
        <v>428</v>
      </c>
      <c r="E98" s="171" t="s">
        <v>205</v>
      </c>
      <c r="F98" s="168" t="s">
        <v>204</v>
      </c>
      <c r="G98" s="172">
        <f>26432+2220</f>
        <v>28652</v>
      </c>
      <c r="H98" s="173"/>
      <c r="I98" s="173"/>
      <c r="J98" s="183"/>
      <c r="K98" s="183"/>
      <c r="L98" s="182"/>
      <c r="M98" s="171" t="s">
        <v>422</v>
      </c>
      <c r="N98" s="175"/>
      <c r="O98" s="184"/>
      <c r="P98" s="168"/>
    </row>
    <row r="99" spans="2:16" ht="17.399999999999999" x14ac:dyDescent="0.35">
      <c r="B99" s="190" t="s">
        <v>432</v>
      </c>
      <c r="C99" s="169">
        <v>45231</v>
      </c>
      <c r="D99" s="168" t="s">
        <v>433</v>
      </c>
      <c r="E99" s="171" t="s">
        <v>361</v>
      </c>
      <c r="F99" s="168" t="s">
        <v>77</v>
      </c>
      <c r="G99" s="172">
        <v>2250</v>
      </c>
      <c r="H99" s="173"/>
      <c r="I99" s="173"/>
      <c r="J99" s="183"/>
      <c r="K99" s="183"/>
      <c r="L99" s="182"/>
      <c r="M99" s="171" t="s">
        <v>434</v>
      </c>
      <c r="N99" s="175"/>
      <c r="O99" s="184"/>
      <c r="P99" s="168"/>
    </row>
    <row r="100" spans="2:16" ht="17.399999999999999" x14ac:dyDescent="0.35">
      <c r="B100" s="190" t="s">
        <v>442</v>
      </c>
      <c r="C100" s="169">
        <v>45536</v>
      </c>
      <c r="D100" s="168" t="s">
        <v>312</v>
      </c>
      <c r="E100" s="171" t="s">
        <v>144</v>
      </c>
      <c r="F100" s="168" t="s">
        <v>142</v>
      </c>
      <c r="G100" s="172">
        <v>520.79999999999995</v>
      </c>
      <c r="H100" s="173"/>
      <c r="I100" s="173"/>
      <c r="J100" s="183"/>
      <c r="K100" s="183"/>
      <c r="L100" s="182"/>
      <c r="M100" s="171"/>
      <c r="N100" s="175"/>
      <c r="O100" s="184"/>
      <c r="P100" s="168"/>
    </row>
    <row r="101" spans="2:16" ht="17.399999999999999" x14ac:dyDescent="0.35">
      <c r="B101" s="190" t="s">
        <v>443</v>
      </c>
      <c r="C101" s="169">
        <v>45413</v>
      </c>
      <c r="D101" s="168" t="s">
        <v>444</v>
      </c>
      <c r="E101" s="171" t="s">
        <v>445</v>
      </c>
      <c r="F101" s="168" t="s">
        <v>77</v>
      </c>
      <c r="G101" s="172">
        <v>143.01</v>
      </c>
      <c r="H101" s="173"/>
      <c r="I101" s="173"/>
      <c r="J101" s="183"/>
      <c r="K101" s="183"/>
      <c r="L101" s="182"/>
      <c r="M101" s="171"/>
      <c r="N101" s="175"/>
      <c r="O101" s="184"/>
      <c r="P101" s="168"/>
    </row>
    <row r="102" spans="2:16" ht="17.399999999999999" x14ac:dyDescent="0.35">
      <c r="B102" s="190" t="s">
        <v>446</v>
      </c>
      <c r="C102" s="169">
        <v>45505</v>
      </c>
      <c r="D102" s="168" t="s">
        <v>447</v>
      </c>
      <c r="E102" s="171" t="s">
        <v>205</v>
      </c>
      <c r="F102" s="168" t="s">
        <v>204</v>
      </c>
      <c r="G102" s="172">
        <v>12247</v>
      </c>
      <c r="H102" s="173"/>
      <c r="I102" s="173"/>
      <c r="J102" s="183"/>
      <c r="K102" s="183"/>
      <c r="L102" s="182"/>
      <c r="M102" s="171" t="s">
        <v>457</v>
      </c>
      <c r="N102" s="175"/>
      <c r="O102" s="184"/>
      <c r="P102" s="168"/>
    </row>
    <row r="103" spans="2:16" ht="17.399999999999999" x14ac:dyDescent="0.35">
      <c r="B103" s="190" t="s">
        <v>448</v>
      </c>
      <c r="C103" s="169">
        <v>45505</v>
      </c>
      <c r="D103" s="168" t="s">
        <v>449</v>
      </c>
      <c r="E103" s="171" t="s">
        <v>205</v>
      </c>
      <c r="F103" s="168" t="s">
        <v>204</v>
      </c>
      <c r="G103" s="172">
        <v>12246.67</v>
      </c>
      <c r="H103" s="173"/>
      <c r="I103" s="173"/>
      <c r="J103" s="183"/>
      <c r="K103" s="183"/>
      <c r="L103" s="182"/>
      <c r="M103" s="171" t="s">
        <v>458</v>
      </c>
      <c r="N103" s="175"/>
      <c r="O103" s="184"/>
      <c r="P103" s="168"/>
    </row>
    <row r="104" spans="2:16" ht="19.2" customHeight="1" x14ac:dyDescent="0.35">
      <c r="B104" s="190" t="s">
        <v>450</v>
      </c>
      <c r="C104" s="169">
        <v>45413</v>
      </c>
      <c r="D104" s="168" t="s">
        <v>451</v>
      </c>
      <c r="E104" s="171" t="s">
        <v>461</v>
      </c>
      <c r="F104" s="168" t="s">
        <v>77</v>
      </c>
      <c r="G104" s="172">
        <v>1767</v>
      </c>
      <c r="H104" s="173"/>
      <c r="I104" s="173"/>
      <c r="J104" s="183"/>
      <c r="K104" s="183"/>
      <c r="L104" s="182"/>
      <c r="M104" s="171"/>
      <c r="N104" s="175"/>
      <c r="O104" s="184"/>
      <c r="P104" s="168"/>
    </row>
    <row r="105" spans="2:16" ht="17.399999999999999" x14ac:dyDescent="0.35">
      <c r="B105" s="190" t="s">
        <v>460</v>
      </c>
      <c r="C105" s="169">
        <v>45689</v>
      </c>
      <c r="D105" s="168" t="s">
        <v>459</v>
      </c>
      <c r="E105" s="171" t="s">
        <v>361</v>
      </c>
      <c r="F105" s="168"/>
      <c r="G105" s="172">
        <v>745</v>
      </c>
      <c r="H105" s="173"/>
      <c r="I105" s="173"/>
      <c r="J105" s="183"/>
      <c r="K105" s="183"/>
      <c r="L105" s="182"/>
      <c r="M105" s="171"/>
      <c r="N105" s="175"/>
      <c r="O105" s="184"/>
      <c r="P105" s="168"/>
    </row>
    <row r="106" spans="2:16" ht="22.2" customHeight="1" x14ac:dyDescent="0.35">
      <c r="B106" s="190" t="s">
        <v>462</v>
      </c>
      <c r="C106" s="169">
        <v>45658</v>
      </c>
      <c r="D106" s="168" t="s">
        <v>466</v>
      </c>
      <c r="E106" s="171" t="s">
        <v>464</v>
      </c>
      <c r="F106" s="168"/>
      <c r="G106" s="172">
        <v>712</v>
      </c>
      <c r="H106" s="173"/>
      <c r="I106" s="173"/>
      <c r="J106" s="183"/>
      <c r="K106" s="183"/>
      <c r="L106" s="182"/>
      <c r="M106" s="171"/>
      <c r="N106" s="175"/>
      <c r="O106" s="184"/>
      <c r="P106" s="168"/>
    </row>
    <row r="107" spans="2:16" ht="19.2" customHeight="1" x14ac:dyDescent="0.35">
      <c r="B107" s="190" t="s">
        <v>463</v>
      </c>
      <c r="C107" s="169">
        <v>45658</v>
      </c>
      <c r="D107" s="168" t="s">
        <v>466</v>
      </c>
      <c r="E107" s="171" t="s">
        <v>465</v>
      </c>
      <c r="F107" s="168"/>
      <c r="G107" s="172">
        <v>712</v>
      </c>
      <c r="H107" s="173"/>
      <c r="I107" s="173"/>
      <c r="J107" s="183"/>
      <c r="K107" s="183"/>
      <c r="L107" s="182"/>
      <c r="M107" s="171"/>
      <c r="N107" s="175"/>
      <c r="O107" s="184"/>
      <c r="P107" s="168"/>
    </row>
    <row r="108" spans="2:16" ht="17.399999999999999" x14ac:dyDescent="0.35">
      <c r="B108" s="190" t="s">
        <v>480</v>
      </c>
      <c r="C108" s="169">
        <v>45566</v>
      </c>
      <c r="D108" s="168" t="s">
        <v>479</v>
      </c>
      <c r="E108" s="171" t="s">
        <v>143</v>
      </c>
      <c r="F108" s="168"/>
      <c r="G108" s="172">
        <v>327</v>
      </c>
      <c r="H108" s="173"/>
      <c r="I108" s="173"/>
      <c r="J108" s="183"/>
      <c r="K108" s="183"/>
      <c r="L108" s="182"/>
      <c r="M108" s="171"/>
      <c r="N108" s="175"/>
      <c r="O108" s="184"/>
      <c r="P108" s="168"/>
    </row>
    <row r="122" spans="2:7" x14ac:dyDescent="0.3">
      <c r="B122" s="165" t="s">
        <v>145</v>
      </c>
      <c r="D122" s="167">
        <f>G2+G81</f>
        <v>381750</v>
      </c>
      <c r="E122" s="42" t="s">
        <v>474</v>
      </c>
      <c r="G122" s="146">
        <f>SUM(G2:G108)</f>
        <v>562682.01000000013</v>
      </c>
    </row>
    <row r="123" spans="2:7" x14ac:dyDescent="0.3">
      <c r="B123" s="165" t="s">
        <v>131</v>
      </c>
      <c r="D123" s="167">
        <f>G17+G21+G25+G30+G33+G62+G63+G82+G83+G84+G87</f>
        <v>37900.33</v>
      </c>
    </row>
    <row r="124" spans="2:7" x14ac:dyDescent="0.3">
      <c r="B124" s="165" t="s">
        <v>77</v>
      </c>
      <c r="D124" s="146">
        <f>G9+G10+G11+G12+G13+G14+G16+G18+G19+G20+G22+G23+G24+G26+G28+G29+G31+G32+G56+G66+G69+G70+G77+G86+G88+G89+G90+G91+G92+G93+G94+G97+G99+G101+G104+G105+G106+G107</f>
        <v>30491.989999999991</v>
      </c>
    </row>
    <row r="125" spans="2:7" x14ac:dyDescent="0.3">
      <c r="B125" s="165" t="s">
        <v>142</v>
      </c>
      <c r="D125" s="146">
        <f>G7+G108</f>
        <v>3156.15</v>
      </c>
    </row>
    <row r="126" spans="2:7" x14ac:dyDescent="0.3">
      <c r="B126" s="165" t="s">
        <v>471</v>
      </c>
      <c r="D126" s="167">
        <f>G3+G4+G5+G67+G68+G78+G79+G80+G85+G96+G100</f>
        <v>1960.3700000000001</v>
      </c>
    </row>
    <row r="127" spans="2:7" x14ac:dyDescent="0.3">
      <c r="B127" s="165" t="s">
        <v>472</v>
      </c>
      <c r="D127" s="146">
        <f>SUM(G34:G55)+G57+G58+G59+G60+G64+G98+G102+G103+SUM(G71:G76)</f>
        <v>106243.17</v>
      </c>
      <c r="E127" s="84"/>
    </row>
    <row r="128" spans="2:7" x14ac:dyDescent="0.3">
      <c r="B128" s="203" t="s">
        <v>473</v>
      </c>
      <c r="D128" s="146">
        <f>G65+G95</f>
        <v>1180</v>
      </c>
    </row>
    <row r="129" spans="4:4" x14ac:dyDescent="0.3">
      <c r="D129" s="167">
        <f>SUM(D122:D128)</f>
        <v>562682.01</v>
      </c>
    </row>
  </sheetData>
  <autoFilter ref="A1:O99" xr:uid="{00000000-0009-0000-0000-000002000000}"/>
  <phoneticPr fontId="16" type="noConversion"/>
  <pageMargins left="0.11811023622047245" right="0.11811023622047245" top="0.74803149606299213" bottom="0.74803149606299213" header="0.31496062992125984" footer="0.31496062992125984"/>
  <pageSetup paperSize="9" scale="2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1"/>
  <sheetViews>
    <sheetView zoomScale="75" zoomScaleNormal="75" workbookViewId="0">
      <selection activeCell="J23" sqref="J23"/>
    </sheetView>
  </sheetViews>
  <sheetFormatPr defaultColWidth="9.109375" defaultRowHeight="13.8" x14ac:dyDescent="0.25"/>
  <cols>
    <col min="1" max="1" width="7.5546875" style="33" bestFit="1" customWidth="1"/>
    <col min="2" max="2" width="52.109375" style="3" bestFit="1" customWidth="1"/>
    <col min="3" max="3" width="54.5546875" style="3" bestFit="1" customWidth="1"/>
    <col min="4" max="4" width="44.109375" style="3" bestFit="1" customWidth="1"/>
    <col min="5" max="5" width="41.6640625" style="3" bestFit="1" customWidth="1"/>
    <col min="6" max="16384" width="9.109375" style="3"/>
  </cols>
  <sheetData>
    <row r="1" spans="1:5" x14ac:dyDescent="0.25">
      <c r="B1" s="7" t="s">
        <v>0</v>
      </c>
      <c r="C1" s="8"/>
      <c r="D1" s="8"/>
      <c r="E1" s="9" t="s">
        <v>116</v>
      </c>
    </row>
    <row r="2" spans="1:5" x14ac:dyDescent="0.25">
      <c r="B2" s="6" t="s">
        <v>1</v>
      </c>
      <c r="D2" s="13"/>
      <c r="E2" s="22"/>
    </row>
    <row r="3" spans="1:5" x14ac:dyDescent="0.25">
      <c r="B3" s="23"/>
      <c r="C3" s="24"/>
      <c r="D3" s="13"/>
      <c r="E3" s="22"/>
    </row>
    <row r="4" spans="1:5" ht="14.4" thickBot="1" x14ac:dyDescent="0.3">
      <c r="B4" s="24"/>
      <c r="D4" s="24"/>
      <c r="E4" s="22"/>
    </row>
    <row r="5" spans="1:5" x14ac:dyDescent="0.25">
      <c r="B5" s="66" t="s">
        <v>2</v>
      </c>
      <c r="C5" s="68"/>
      <c r="D5" s="68"/>
      <c r="E5" s="69"/>
    </row>
    <row r="6" spans="1:5" s="51" customFormat="1" ht="27.6" x14ac:dyDescent="0.25">
      <c r="A6" s="38" t="s">
        <v>250</v>
      </c>
      <c r="B6" s="77" t="s">
        <v>3</v>
      </c>
      <c r="C6" s="60" t="s">
        <v>4</v>
      </c>
      <c r="D6" s="60" t="s">
        <v>5</v>
      </c>
      <c r="E6" s="81" t="s">
        <v>6</v>
      </c>
    </row>
    <row r="7" spans="1:5" ht="27.6" x14ac:dyDescent="0.25">
      <c r="A7" s="33" t="s">
        <v>377</v>
      </c>
      <c r="B7" s="61">
        <v>1955</v>
      </c>
      <c r="C7" s="33" t="s">
        <v>281</v>
      </c>
      <c r="D7" s="33" t="s">
        <v>7</v>
      </c>
      <c r="E7" s="62" t="s">
        <v>389</v>
      </c>
    </row>
    <row r="8" spans="1:5" x14ac:dyDescent="0.25">
      <c r="A8" s="33" t="s">
        <v>378</v>
      </c>
      <c r="B8" s="61">
        <v>1955</v>
      </c>
      <c r="C8" s="52" t="s">
        <v>282</v>
      </c>
      <c r="D8" s="33" t="s">
        <v>8</v>
      </c>
      <c r="E8" s="63" t="s">
        <v>30</v>
      </c>
    </row>
    <row r="9" spans="1:5" x14ac:dyDescent="0.25">
      <c r="A9" s="33" t="s">
        <v>379</v>
      </c>
      <c r="B9" s="61">
        <v>1955</v>
      </c>
      <c r="C9" s="33" t="s">
        <v>283</v>
      </c>
      <c r="D9" s="33" t="s">
        <v>9</v>
      </c>
      <c r="E9" s="63" t="s">
        <v>29</v>
      </c>
    </row>
    <row r="10" spans="1:5" ht="27.6" x14ac:dyDescent="0.25">
      <c r="A10" s="33" t="s">
        <v>380</v>
      </c>
      <c r="B10" s="61">
        <v>1955</v>
      </c>
      <c r="C10" s="33" t="s">
        <v>284</v>
      </c>
      <c r="D10" s="52" t="s">
        <v>10</v>
      </c>
      <c r="E10" s="63" t="s">
        <v>30</v>
      </c>
    </row>
    <row r="11" spans="1:5" ht="27.6" x14ac:dyDescent="0.25">
      <c r="A11" s="33" t="s">
        <v>381</v>
      </c>
      <c r="B11" s="61" t="s">
        <v>31</v>
      </c>
      <c r="C11" s="33" t="s">
        <v>27</v>
      </c>
      <c r="D11" s="33" t="s">
        <v>8</v>
      </c>
      <c r="E11" s="62" t="s">
        <v>26</v>
      </c>
    </row>
    <row r="12" spans="1:5" ht="27.6" x14ac:dyDescent="0.25">
      <c r="A12" s="33" t="s">
        <v>382</v>
      </c>
      <c r="B12" s="79" t="s">
        <v>324</v>
      </c>
      <c r="C12" s="33" t="s">
        <v>314</v>
      </c>
      <c r="D12" s="33" t="s">
        <v>315</v>
      </c>
      <c r="E12" s="62" t="s">
        <v>316</v>
      </c>
    </row>
    <row r="13" spans="1:5" x14ac:dyDescent="0.25">
      <c r="A13" s="33" t="s">
        <v>383</v>
      </c>
      <c r="B13" s="82">
        <v>2019</v>
      </c>
      <c r="C13" s="33" t="s">
        <v>321</v>
      </c>
      <c r="D13" s="33" t="s">
        <v>322</v>
      </c>
      <c r="E13" s="62" t="s">
        <v>323</v>
      </c>
    </row>
    <row r="14" spans="1:5" ht="14.4" thickBot="1" x14ac:dyDescent="0.3">
      <c r="A14" s="33" t="s">
        <v>384</v>
      </c>
      <c r="B14" s="80">
        <v>43739</v>
      </c>
      <c r="C14" s="64" t="s">
        <v>326</v>
      </c>
      <c r="D14" s="64" t="s">
        <v>325</v>
      </c>
      <c r="E14" s="65" t="s">
        <v>327</v>
      </c>
    </row>
    <row r="15" spans="1:5" ht="14.4" thickBot="1" x14ac:dyDescent="0.3">
      <c r="C15" s="52"/>
    </row>
    <row r="16" spans="1:5" x14ac:dyDescent="0.25">
      <c r="B16" s="66" t="s">
        <v>22</v>
      </c>
      <c r="C16" s="67"/>
      <c r="D16" s="68"/>
      <c r="E16" s="69"/>
    </row>
    <row r="17" spans="1:6" x14ac:dyDescent="0.25">
      <c r="B17" s="70" t="str">
        <f>'Disposed or Deleted Assets'!B2</f>
        <v>Date Acquired</v>
      </c>
      <c r="C17" s="52" t="str">
        <f>'Disposed or Deleted Assets'!C2</f>
        <v xml:space="preserve">Description </v>
      </c>
      <c r="D17" s="3" t="str">
        <f>'Disposed or Deleted Assets'!D2</f>
        <v>Cost/Value £</v>
      </c>
      <c r="E17" s="71" t="str">
        <f>'Disposed or Deleted Assets'!E2</f>
        <v>Notes</v>
      </c>
      <c r="F17" s="3" t="s">
        <v>438</v>
      </c>
    </row>
    <row r="18" spans="1:6" ht="27.6" x14ac:dyDescent="0.25">
      <c r="A18" s="33" t="s">
        <v>150</v>
      </c>
      <c r="B18" s="61">
        <v>1955</v>
      </c>
      <c r="C18" s="52" t="s">
        <v>23</v>
      </c>
      <c r="D18" s="75">
        <f>+'Asset &amp; Insurance Listing'!G2</f>
        <v>330000</v>
      </c>
      <c r="E18" s="76" t="s">
        <v>441</v>
      </c>
      <c r="F18" s="3">
        <v>348849</v>
      </c>
    </row>
    <row r="19" spans="1:6" ht="27.6" x14ac:dyDescent="0.25">
      <c r="A19" s="33" t="s">
        <v>329</v>
      </c>
      <c r="B19" s="78">
        <v>43739</v>
      </c>
      <c r="C19" s="33" t="s">
        <v>328</v>
      </c>
      <c r="D19" s="11">
        <f>+'Asset &amp; Insurance Listing'!G81</f>
        <v>51750</v>
      </c>
      <c r="E19" s="62" t="s">
        <v>390</v>
      </c>
      <c r="F19" s="3">
        <v>62684</v>
      </c>
    </row>
    <row r="20" spans="1:6" ht="14.4" thickBot="1" x14ac:dyDescent="0.3">
      <c r="B20" s="72"/>
      <c r="C20" s="73"/>
      <c r="D20" s="137">
        <f>SUM(D18:D19)</f>
        <v>381750</v>
      </c>
      <c r="E20" s="74"/>
    </row>
    <row r="21" spans="1:6" x14ac:dyDescent="0.25">
      <c r="C21" s="10"/>
      <c r="D21" s="11"/>
      <c r="E21" s="11"/>
    </row>
  </sheetData>
  <phoneticPr fontId="16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pageSetUpPr fitToPage="1"/>
  </sheetPr>
  <dimension ref="A1:J54"/>
  <sheetViews>
    <sheetView zoomScale="75" zoomScaleNormal="75" workbookViewId="0">
      <pane xSplit="2" ySplit="6" topLeftCell="C13" activePane="bottomRight" state="frozen"/>
      <selection pane="topRight" activeCell="B1" sqref="B1"/>
      <selection pane="bottomLeft" activeCell="A7" sqref="A7"/>
      <selection pane="bottomRight" activeCell="H51" sqref="H51"/>
    </sheetView>
  </sheetViews>
  <sheetFormatPr defaultColWidth="9.109375" defaultRowHeight="13.8" x14ac:dyDescent="0.25"/>
  <cols>
    <col min="1" max="1" width="8" style="33" customWidth="1"/>
    <col min="2" max="2" width="16.44140625" style="3" customWidth="1"/>
    <col min="3" max="3" width="35.88671875" style="3" customWidth="1"/>
    <col min="4" max="4" width="53.33203125" style="3" customWidth="1"/>
    <col min="5" max="5" width="28.88671875" style="33" bestFit="1" customWidth="1"/>
    <col min="6" max="6" width="18" style="11" customWidth="1"/>
    <col min="7" max="7" width="21" style="102" customWidth="1"/>
    <col min="8" max="8" width="33.6640625" style="52" customWidth="1"/>
    <col min="9" max="9" width="9.88671875" style="3" bestFit="1" customWidth="1"/>
    <col min="10" max="10" width="19" style="3" customWidth="1"/>
    <col min="11" max="16384" width="9.109375" style="3"/>
  </cols>
  <sheetData>
    <row r="1" spans="1:10" ht="21" x14ac:dyDescent="0.4">
      <c r="B1" s="103" t="s">
        <v>0</v>
      </c>
      <c r="G1" s="102" t="s">
        <v>117</v>
      </c>
    </row>
    <row r="2" spans="1:10" ht="21" x14ac:dyDescent="0.4">
      <c r="B2" s="103" t="s">
        <v>1</v>
      </c>
    </row>
    <row r="3" spans="1:10" s="1" customFormat="1" ht="15.6" x14ac:dyDescent="0.3">
      <c r="A3" s="34"/>
      <c r="B3" s="104" t="s">
        <v>124</v>
      </c>
      <c r="E3" s="34"/>
      <c r="F3" s="4"/>
      <c r="G3" s="90"/>
      <c r="H3" s="47"/>
    </row>
    <row r="4" spans="1:10" s="1" customFormat="1" ht="15.6" x14ac:dyDescent="0.3">
      <c r="A4" s="34"/>
      <c r="B4" s="104"/>
      <c r="E4" s="34"/>
      <c r="F4" s="4"/>
      <c r="G4" s="90"/>
      <c r="H4" s="47"/>
    </row>
    <row r="5" spans="1:10" ht="15.6" x14ac:dyDescent="0.3">
      <c r="B5" s="89" t="s">
        <v>81</v>
      </c>
      <c r="C5" s="1"/>
      <c r="D5" s="1"/>
      <c r="E5" s="34"/>
      <c r="F5" s="4"/>
      <c r="G5" s="90"/>
    </row>
    <row r="6" spans="1:10" s="60" customFormat="1" ht="27.6" x14ac:dyDescent="0.3">
      <c r="A6" s="38" t="s">
        <v>137</v>
      </c>
      <c r="B6" s="91" t="e">
        <f>'Land &amp; Buildings'!#REF!</f>
        <v>#REF!</v>
      </c>
      <c r="C6" s="92" t="e">
        <f>'Land &amp; Buildings'!#REF!</f>
        <v>#REF!</v>
      </c>
      <c r="D6" s="92" t="s">
        <v>5</v>
      </c>
      <c r="E6" s="92" t="s">
        <v>130</v>
      </c>
      <c r="F6" s="93" t="e">
        <f>'Land &amp; Buildings'!#REF!</f>
        <v>#REF!</v>
      </c>
      <c r="G6" s="94" t="s">
        <v>233</v>
      </c>
      <c r="H6" s="38"/>
      <c r="I6" s="60" t="s">
        <v>134</v>
      </c>
      <c r="J6" s="38" t="s">
        <v>237</v>
      </c>
    </row>
    <row r="7" spans="1:10" ht="15" x14ac:dyDescent="0.25">
      <c r="A7" s="33" t="s">
        <v>156</v>
      </c>
      <c r="B7" s="34" t="s">
        <v>28</v>
      </c>
      <c r="C7" s="34" t="s">
        <v>12</v>
      </c>
      <c r="D7" s="34" t="s">
        <v>107</v>
      </c>
      <c r="E7" s="34" t="s">
        <v>77</v>
      </c>
      <c r="F7" s="95">
        <v>1600</v>
      </c>
      <c r="G7" s="96">
        <v>2274</v>
      </c>
      <c r="H7" s="97"/>
      <c r="I7" s="101"/>
      <c r="J7" s="101">
        <f>+I7+G7</f>
        <v>2274</v>
      </c>
    </row>
    <row r="8" spans="1:10" ht="15" x14ac:dyDescent="0.25">
      <c r="A8" s="33" t="s">
        <v>157</v>
      </c>
      <c r="B8" s="34" t="s">
        <v>82</v>
      </c>
      <c r="C8" s="34" t="s">
        <v>63</v>
      </c>
      <c r="D8" s="34" t="s">
        <v>15</v>
      </c>
      <c r="E8" s="34" t="s">
        <v>77</v>
      </c>
      <c r="F8" s="95">
        <v>3000</v>
      </c>
      <c r="G8" s="98">
        <v>3000</v>
      </c>
      <c r="H8" s="97"/>
      <c r="I8" s="101"/>
      <c r="J8" s="101">
        <f t="shared" ref="J8:J47" si="0">+I8+G8</f>
        <v>3000</v>
      </c>
    </row>
    <row r="9" spans="1:10" ht="30" x14ac:dyDescent="0.25">
      <c r="A9" s="33" t="s">
        <v>158</v>
      </c>
      <c r="B9" s="34" t="s">
        <v>28</v>
      </c>
      <c r="C9" s="34" t="s">
        <v>68</v>
      </c>
      <c r="D9" s="47" t="s">
        <v>69</v>
      </c>
      <c r="E9" s="34" t="s">
        <v>77</v>
      </c>
      <c r="F9" s="95">
        <v>1200</v>
      </c>
      <c r="G9" s="96">
        <v>1500</v>
      </c>
      <c r="H9" s="97"/>
      <c r="I9" s="101"/>
      <c r="J9" s="101">
        <f t="shared" si="0"/>
        <v>1500</v>
      </c>
    </row>
    <row r="10" spans="1:10" ht="15" x14ac:dyDescent="0.25">
      <c r="A10" s="33" t="s">
        <v>159</v>
      </c>
      <c r="B10" s="34" t="s">
        <v>28</v>
      </c>
      <c r="C10" s="34" t="s">
        <v>140</v>
      </c>
      <c r="D10" s="34" t="s">
        <v>15</v>
      </c>
      <c r="E10" s="34" t="s">
        <v>77</v>
      </c>
      <c r="F10" s="99">
        <v>2000</v>
      </c>
      <c r="G10" s="100">
        <v>2000</v>
      </c>
      <c r="H10" s="97"/>
      <c r="I10" s="101"/>
      <c r="J10" s="101">
        <f t="shared" si="0"/>
        <v>2000</v>
      </c>
    </row>
    <row r="11" spans="1:10" ht="15" x14ac:dyDescent="0.25">
      <c r="A11" s="33" t="s">
        <v>160</v>
      </c>
      <c r="B11" s="34">
        <v>2000</v>
      </c>
      <c r="C11" s="34" t="s">
        <v>61</v>
      </c>
      <c r="D11" s="34" t="s">
        <v>55</v>
      </c>
      <c r="E11" s="34" t="s">
        <v>77</v>
      </c>
      <c r="F11" s="99">
        <v>350</v>
      </c>
      <c r="G11" s="100">
        <v>400</v>
      </c>
      <c r="H11" s="97"/>
      <c r="I11" s="101"/>
      <c r="J11" s="101">
        <f t="shared" si="0"/>
        <v>400</v>
      </c>
    </row>
    <row r="12" spans="1:10" ht="15" x14ac:dyDescent="0.25">
      <c r="A12" s="33" t="s">
        <v>161</v>
      </c>
      <c r="B12" s="34">
        <v>2000</v>
      </c>
      <c r="C12" s="34" t="s">
        <v>86</v>
      </c>
      <c r="D12" s="34" t="s">
        <v>85</v>
      </c>
      <c r="E12" s="34" t="s">
        <v>77</v>
      </c>
      <c r="F12" s="99">
        <v>0</v>
      </c>
      <c r="G12" s="100">
        <v>150</v>
      </c>
      <c r="H12" s="97" t="s">
        <v>138</v>
      </c>
      <c r="I12" s="101">
        <v>-150</v>
      </c>
      <c r="J12" s="101">
        <f t="shared" si="0"/>
        <v>0</v>
      </c>
    </row>
    <row r="13" spans="1:10" ht="15" x14ac:dyDescent="0.25">
      <c r="A13" s="33" t="s">
        <v>162</v>
      </c>
      <c r="B13" s="34" t="s">
        <v>91</v>
      </c>
      <c r="C13" s="34" t="s">
        <v>92</v>
      </c>
      <c r="D13" s="34" t="s">
        <v>93</v>
      </c>
      <c r="E13" s="34" t="s">
        <v>77</v>
      </c>
      <c r="F13" s="99">
        <v>0</v>
      </c>
      <c r="G13" s="100">
        <v>1000</v>
      </c>
      <c r="H13" s="97"/>
      <c r="I13" s="105"/>
      <c r="J13" s="105">
        <f t="shared" si="0"/>
        <v>1000</v>
      </c>
    </row>
    <row r="14" spans="1:10" ht="15" x14ac:dyDescent="0.25">
      <c r="A14" s="33" t="s">
        <v>163</v>
      </c>
      <c r="B14" s="34">
        <v>2010</v>
      </c>
      <c r="C14" s="34" t="s">
        <v>139</v>
      </c>
      <c r="D14" s="34" t="s">
        <v>64</v>
      </c>
      <c r="E14" s="34" t="s">
        <v>77</v>
      </c>
      <c r="F14" s="99">
        <v>900</v>
      </c>
      <c r="G14" s="100">
        <v>1000</v>
      </c>
      <c r="H14" s="97"/>
      <c r="I14" s="105"/>
      <c r="J14" s="105">
        <f t="shared" si="0"/>
        <v>1000</v>
      </c>
    </row>
    <row r="15" spans="1:10" ht="15" x14ac:dyDescent="0.25">
      <c r="A15" s="33" t="s">
        <v>164</v>
      </c>
      <c r="B15" s="34">
        <v>2012</v>
      </c>
      <c r="C15" s="34" t="s">
        <v>62</v>
      </c>
      <c r="D15" s="34" t="s">
        <v>65</v>
      </c>
      <c r="E15" s="34" t="s">
        <v>77</v>
      </c>
      <c r="F15" s="99">
        <v>500</v>
      </c>
      <c r="G15" s="100">
        <v>500</v>
      </c>
      <c r="H15" s="97"/>
      <c r="I15" s="105"/>
      <c r="J15" s="105">
        <f t="shared" si="0"/>
        <v>500</v>
      </c>
    </row>
    <row r="16" spans="1:10" ht="15" hidden="1" x14ac:dyDescent="0.25">
      <c r="A16" s="33" t="s">
        <v>176</v>
      </c>
      <c r="B16" s="34">
        <v>2012</v>
      </c>
      <c r="C16" s="34" t="s">
        <v>24</v>
      </c>
      <c r="D16" s="34" t="s">
        <v>25</v>
      </c>
      <c r="E16" s="34" t="s">
        <v>131</v>
      </c>
      <c r="F16" s="99">
        <v>6142.5</v>
      </c>
      <c r="G16" s="100">
        <v>10000</v>
      </c>
      <c r="H16" s="97"/>
      <c r="I16" s="105"/>
      <c r="J16" s="105">
        <f t="shared" si="0"/>
        <v>10000</v>
      </c>
    </row>
    <row r="17" spans="1:10" ht="15" x14ac:dyDescent="0.25">
      <c r="A17" s="33" t="s">
        <v>165</v>
      </c>
      <c r="B17" s="34" t="s">
        <v>28</v>
      </c>
      <c r="C17" s="34" t="s">
        <v>70</v>
      </c>
      <c r="D17" s="34" t="s">
        <v>71</v>
      </c>
      <c r="E17" s="34" t="s">
        <v>77</v>
      </c>
      <c r="F17" s="99">
        <v>3500</v>
      </c>
      <c r="G17" s="100">
        <v>6000</v>
      </c>
      <c r="H17" s="97"/>
      <c r="I17" s="105"/>
      <c r="J17" s="105">
        <f t="shared" si="0"/>
        <v>6000</v>
      </c>
    </row>
    <row r="18" spans="1:10" ht="27.6" x14ac:dyDescent="0.25">
      <c r="A18" s="33" t="s">
        <v>166</v>
      </c>
      <c r="B18" s="34">
        <v>2002</v>
      </c>
      <c r="C18" s="34" t="s">
        <v>72</v>
      </c>
      <c r="D18" s="34" t="s">
        <v>71</v>
      </c>
      <c r="E18" s="34" t="s">
        <v>77</v>
      </c>
      <c r="F18" s="99">
        <v>150</v>
      </c>
      <c r="G18" s="100">
        <v>150</v>
      </c>
      <c r="H18" s="97" t="s">
        <v>234</v>
      </c>
      <c r="I18" s="105">
        <f>-G18</f>
        <v>-150</v>
      </c>
      <c r="J18" s="105">
        <f t="shared" si="0"/>
        <v>0</v>
      </c>
    </row>
    <row r="19" spans="1:10" ht="15" x14ac:dyDescent="0.25">
      <c r="A19" s="33" t="s">
        <v>167</v>
      </c>
      <c r="B19" s="34">
        <v>2002</v>
      </c>
      <c r="C19" s="34" t="s">
        <v>13</v>
      </c>
      <c r="D19" s="34" t="s">
        <v>14</v>
      </c>
      <c r="E19" s="34" t="s">
        <v>77</v>
      </c>
      <c r="F19" s="99">
        <v>700</v>
      </c>
      <c r="G19" s="100">
        <v>700</v>
      </c>
      <c r="H19" s="97"/>
      <c r="I19" s="105"/>
      <c r="J19" s="105">
        <f t="shared" si="0"/>
        <v>700</v>
      </c>
    </row>
    <row r="20" spans="1:10" ht="15" hidden="1" x14ac:dyDescent="0.25">
      <c r="A20" s="33" t="s">
        <v>177</v>
      </c>
      <c r="B20" s="34" t="s">
        <v>28</v>
      </c>
      <c r="C20" s="34" t="s">
        <v>114</v>
      </c>
      <c r="D20" s="34" t="s">
        <v>115</v>
      </c>
      <c r="E20" s="34" t="s">
        <v>131</v>
      </c>
      <c r="F20" s="99">
        <v>0</v>
      </c>
      <c r="G20" s="100">
        <v>2800</v>
      </c>
      <c r="H20" s="97"/>
      <c r="I20" s="105"/>
      <c r="J20" s="105">
        <f t="shared" si="0"/>
        <v>2800</v>
      </c>
    </row>
    <row r="21" spans="1:10" ht="15" x14ac:dyDescent="0.25">
      <c r="A21" s="33" t="s">
        <v>175</v>
      </c>
      <c r="B21" s="34">
        <v>2013</v>
      </c>
      <c r="C21" s="34" t="s">
        <v>74</v>
      </c>
      <c r="D21" s="34" t="s">
        <v>75</v>
      </c>
      <c r="E21" s="34" t="s">
        <v>77</v>
      </c>
      <c r="F21" s="99">
        <v>895.78</v>
      </c>
      <c r="G21" s="100">
        <v>1000</v>
      </c>
      <c r="H21" s="97"/>
      <c r="I21" s="105"/>
      <c r="J21" s="105">
        <f t="shared" si="0"/>
        <v>1000</v>
      </c>
    </row>
    <row r="22" spans="1:10" ht="27.6" x14ac:dyDescent="0.25">
      <c r="A22" s="33" t="s">
        <v>168</v>
      </c>
      <c r="B22" s="34">
        <v>2014</v>
      </c>
      <c r="C22" s="34" t="s">
        <v>141</v>
      </c>
      <c r="D22" s="34" t="s">
        <v>76</v>
      </c>
      <c r="E22" s="34" t="s">
        <v>77</v>
      </c>
      <c r="F22" s="99">
        <v>155.86000000000001</v>
      </c>
      <c r="G22" s="100">
        <v>200</v>
      </c>
      <c r="H22" s="97" t="s">
        <v>234</v>
      </c>
      <c r="I22" s="105">
        <f>-+G22</f>
        <v>-200</v>
      </c>
      <c r="J22" s="105">
        <f t="shared" si="0"/>
        <v>0</v>
      </c>
    </row>
    <row r="23" spans="1:10" ht="15" x14ac:dyDescent="0.25">
      <c r="A23" s="33" t="s">
        <v>169</v>
      </c>
      <c r="B23" s="34">
        <v>2014</v>
      </c>
      <c r="C23" s="34" t="s">
        <v>83</v>
      </c>
      <c r="D23" s="34" t="s">
        <v>84</v>
      </c>
      <c r="E23" s="34" t="s">
        <v>77</v>
      </c>
      <c r="F23" s="99">
        <v>659.25</v>
      </c>
      <c r="G23" s="100">
        <v>700</v>
      </c>
      <c r="H23" s="97" t="s">
        <v>136</v>
      </c>
      <c r="I23" s="105">
        <v>150</v>
      </c>
      <c r="J23" s="105">
        <f t="shared" si="0"/>
        <v>850</v>
      </c>
    </row>
    <row r="24" spans="1:10" ht="15" hidden="1" x14ac:dyDescent="0.25">
      <c r="A24" s="33" t="s">
        <v>178</v>
      </c>
      <c r="B24" s="34">
        <v>2014</v>
      </c>
      <c r="C24" s="34" t="s">
        <v>112</v>
      </c>
      <c r="D24" s="34" t="s">
        <v>113</v>
      </c>
      <c r="E24" s="34" t="s">
        <v>131</v>
      </c>
      <c r="F24" s="99">
        <v>0</v>
      </c>
      <c r="G24" s="100">
        <v>400</v>
      </c>
      <c r="H24" s="97"/>
      <c r="I24" s="105"/>
      <c r="J24" s="105">
        <f t="shared" si="0"/>
        <v>400</v>
      </c>
    </row>
    <row r="25" spans="1:10" ht="15.6" x14ac:dyDescent="0.3">
      <c r="A25" s="106" t="s">
        <v>170</v>
      </c>
      <c r="B25" s="114">
        <v>2015</v>
      </c>
      <c r="C25" s="107" t="s">
        <v>94</v>
      </c>
      <c r="D25" s="107" t="s">
        <v>236</v>
      </c>
      <c r="E25" s="107" t="s">
        <v>77</v>
      </c>
      <c r="F25" s="108">
        <v>0</v>
      </c>
      <c r="G25" s="109">
        <v>500</v>
      </c>
      <c r="H25" s="110"/>
      <c r="I25" s="111"/>
      <c r="J25" s="111">
        <f t="shared" si="0"/>
        <v>500</v>
      </c>
    </row>
    <row r="26" spans="1:10" ht="15.6" x14ac:dyDescent="0.3">
      <c r="A26" s="106" t="s">
        <v>217</v>
      </c>
      <c r="B26" s="114">
        <v>2015</v>
      </c>
      <c r="C26" s="106" t="s">
        <v>235</v>
      </c>
      <c r="D26" s="106" t="s">
        <v>220</v>
      </c>
      <c r="E26" s="106" t="s">
        <v>77</v>
      </c>
      <c r="F26" s="108">
        <v>1</v>
      </c>
      <c r="G26" s="109">
        <v>1429</v>
      </c>
      <c r="H26" s="110"/>
      <c r="I26" s="111"/>
      <c r="J26" s="111">
        <f t="shared" si="0"/>
        <v>1429</v>
      </c>
    </row>
    <row r="27" spans="1:10" ht="15.6" x14ac:dyDescent="0.3">
      <c r="A27" s="106" t="s">
        <v>171</v>
      </c>
      <c r="B27" s="114">
        <v>2015</v>
      </c>
      <c r="C27" s="106" t="s">
        <v>74</v>
      </c>
      <c r="D27" s="106" t="s">
        <v>106</v>
      </c>
      <c r="E27" s="106" t="s">
        <v>77</v>
      </c>
      <c r="F27" s="108">
        <v>1600</v>
      </c>
      <c r="G27" s="109">
        <v>2000</v>
      </c>
      <c r="H27" s="110"/>
      <c r="I27" s="111"/>
      <c r="J27" s="111">
        <f t="shared" si="0"/>
        <v>2000</v>
      </c>
    </row>
    <row r="28" spans="1:10" ht="15.6" x14ac:dyDescent="0.3">
      <c r="A28" s="106" t="s">
        <v>172</v>
      </c>
      <c r="B28" s="114">
        <v>2015</v>
      </c>
      <c r="C28" s="106" t="s">
        <v>74</v>
      </c>
      <c r="D28" s="106" t="s">
        <v>105</v>
      </c>
      <c r="E28" s="106" t="s">
        <v>77</v>
      </c>
      <c r="F28" s="108">
        <v>674</v>
      </c>
      <c r="G28" s="109">
        <v>700</v>
      </c>
      <c r="H28" s="110"/>
      <c r="I28" s="111"/>
      <c r="J28" s="111">
        <f t="shared" si="0"/>
        <v>700</v>
      </c>
    </row>
    <row r="29" spans="1:10" s="1" customFormat="1" ht="15.6" hidden="1" x14ac:dyDescent="0.3">
      <c r="A29" s="106" t="s">
        <v>179</v>
      </c>
      <c r="B29" s="114">
        <v>2015</v>
      </c>
      <c r="C29" s="106" t="s">
        <v>122</v>
      </c>
      <c r="D29" s="106" t="s">
        <v>111</v>
      </c>
      <c r="E29" s="106" t="s">
        <v>131</v>
      </c>
      <c r="F29" s="108">
        <v>1154</v>
      </c>
      <c r="G29" s="109">
        <v>1500</v>
      </c>
      <c r="H29" s="110"/>
      <c r="I29" s="111"/>
      <c r="J29" s="111">
        <f t="shared" si="0"/>
        <v>1500</v>
      </c>
    </row>
    <row r="30" spans="1:10" s="1" customFormat="1" ht="15.6" x14ac:dyDescent="0.3">
      <c r="A30" s="106" t="s">
        <v>173</v>
      </c>
      <c r="B30" s="115">
        <v>42461</v>
      </c>
      <c r="C30" s="106" t="s">
        <v>125</v>
      </c>
      <c r="D30" s="106" t="s">
        <v>133</v>
      </c>
      <c r="E30" s="106" t="s">
        <v>77</v>
      </c>
      <c r="F30" s="108">
        <v>2250</v>
      </c>
      <c r="G30" s="109">
        <v>2250</v>
      </c>
      <c r="H30" s="113"/>
      <c r="I30" s="111"/>
      <c r="J30" s="111">
        <f t="shared" si="0"/>
        <v>2250</v>
      </c>
    </row>
    <row r="31" spans="1:10" s="1" customFormat="1" ht="15.6" x14ac:dyDescent="0.3">
      <c r="A31" s="106" t="s">
        <v>174</v>
      </c>
      <c r="B31" s="115">
        <v>42522</v>
      </c>
      <c r="C31" s="106" t="s">
        <v>128</v>
      </c>
      <c r="D31" s="106" t="s">
        <v>129</v>
      </c>
      <c r="E31" s="106" t="s">
        <v>77</v>
      </c>
      <c r="F31" s="108">
        <v>1241.67</v>
      </c>
      <c r="G31" s="108">
        <v>1241.67</v>
      </c>
      <c r="H31" s="113"/>
      <c r="I31" s="111"/>
      <c r="J31" s="111">
        <f t="shared" si="0"/>
        <v>1241.67</v>
      </c>
    </row>
    <row r="32" spans="1:10" s="1" customFormat="1" ht="15.6" hidden="1" x14ac:dyDescent="0.3">
      <c r="A32" s="106" t="s">
        <v>180</v>
      </c>
      <c r="B32" s="115">
        <v>42522</v>
      </c>
      <c r="C32" s="106" t="s">
        <v>132</v>
      </c>
      <c r="D32" s="106" t="s">
        <v>129</v>
      </c>
      <c r="E32" s="106" t="s">
        <v>131</v>
      </c>
      <c r="F32" s="108">
        <v>4013.33</v>
      </c>
      <c r="G32" s="108">
        <v>4013.33</v>
      </c>
      <c r="H32" s="113"/>
      <c r="I32" s="111"/>
      <c r="J32" s="111">
        <f t="shared" si="0"/>
        <v>4013.33</v>
      </c>
    </row>
    <row r="33" spans="1:10" s="1" customFormat="1" ht="15.6" hidden="1" x14ac:dyDescent="0.3">
      <c r="A33" s="106" t="s">
        <v>241</v>
      </c>
      <c r="B33" s="115">
        <v>2015</v>
      </c>
      <c r="C33" s="106" t="s">
        <v>103</v>
      </c>
      <c r="D33" s="106" t="s">
        <v>273</v>
      </c>
      <c r="E33" s="106" t="s">
        <v>131</v>
      </c>
      <c r="F33" s="108">
        <v>2042</v>
      </c>
      <c r="G33" s="108">
        <v>2042</v>
      </c>
      <c r="H33" s="113" t="s">
        <v>274</v>
      </c>
      <c r="I33" s="111"/>
      <c r="J33" s="111">
        <f t="shared" si="0"/>
        <v>2042</v>
      </c>
    </row>
    <row r="34" spans="1:10" s="1" customFormat="1" ht="15.6" hidden="1" x14ac:dyDescent="0.3">
      <c r="A34" s="106" t="s">
        <v>242</v>
      </c>
      <c r="B34" s="115">
        <v>2015</v>
      </c>
      <c r="C34" s="106" t="s">
        <v>104</v>
      </c>
      <c r="D34" s="106" t="s">
        <v>273</v>
      </c>
      <c r="E34" s="106" t="s">
        <v>131</v>
      </c>
      <c r="F34" s="108">
        <v>714</v>
      </c>
      <c r="G34" s="108">
        <v>714</v>
      </c>
      <c r="H34" s="113" t="s">
        <v>274</v>
      </c>
      <c r="I34" s="111"/>
      <c r="J34" s="111">
        <f t="shared" si="0"/>
        <v>714</v>
      </c>
    </row>
    <row r="35" spans="1:10" s="1" customFormat="1" ht="15.6" x14ac:dyDescent="0.3">
      <c r="A35" s="106" t="s">
        <v>248</v>
      </c>
      <c r="B35" s="115">
        <v>42736</v>
      </c>
      <c r="C35" s="106" t="s">
        <v>247</v>
      </c>
      <c r="D35" s="106" t="s">
        <v>205</v>
      </c>
      <c r="E35" s="106" t="s">
        <v>77</v>
      </c>
      <c r="F35" s="108">
        <v>435</v>
      </c>
      <c r="G35" s="108">
        <v>435</v>
      </c>
      <c r="H35" s="113"/>
      <c r="I35" s="111"/>
      <c r="J35" s="111">
        <f t="shared" si="0"/>
        <v>435</v>
      </c>
    </row>
    <row r="36" spans="1:10" s="1" customFormat="1" ht="15.6" x14ac:dyDescent="0.3">
      <c r="A36" s="106" t="s">
        <v>228</v>
      </c>
      <c r="B36" s="114">
        <v>2015</v>
      </c>
      <c r="C36" s="112" t="s">
        <v>97</v>
      </c>
      <c r="D36" s="106" t="s">
        <v>273</v>
      </c>
      <c r="E36" s="106" t="s">
        <v>77</v>
      </c>
      <c r="F36" s="108">
        <v>189</v>
      </c>
      <c r="G36" s="108">
        <v>189</v>
      </c>
      <c r="H36" s="113"/>
      <c r="I36" s="111">
        <f>-G36</f>
        <v>-189</v>
      </c>
      <c r="J36" s="111">
        <f t="shared" si="0"/>
        <v>0</v>
      </c>
    </row>
    <row r="37" spans="1:10" s="1" customFormat="1" ht="15.6" x14ac:dyDescent="0.3">
      <c r="A37" s="106" t="s">
        <v>285</v>
      </c>
      <c r="B37" s="115">
        <v>42856</v>
      </c>
      <c r="C37" s="112" t="s">
        <v>286</v>
      </c>
      <c r="D37" s="106" t="s">
        <v>308</v>
      </c>
      <c r="E37" s="106" t="s">
        <v>77</v>
      </c>
      <c r="F37" s="108">
        <v>399</v>
      </c>
      <c r="G37" s="108">
        <v>399</v>
      </c>
      <c r="H37" s="113"/>
      <c r="I37" s="111"/>
      <c r="J37" s="111">
        <f t="shared" si="0"/>
        <v>399</v>
      </c>
    </row>
    <row r="38" spans="1:10" s="1" customFormat="1" ht="15.6" x14ac:dyDescent="0.3">
      <c r="A38" s="106" t="s">
        <v>291</v>
      </c>
      <c r="B38" s="115">
        <v>43132</v>
      </c>
      <c r="C38" s="112" t="s">
        <v>292</v>
      </c>
      <c r="D38" s="106" t="s">
        <v>205</v>
      </c>
      <c r="E38" s="106" t="s">
        <v>77</v>
      </c>
      <c r="F38" s="108">
        <v>114.98</v>
      </c>
      <c r="G38" s="108">
        <v>114.98</v>
      </c>
      <c r="H38" s="113"/>
      <c r="I38" s="111">
        <f>-G38</f>
        <v>-114.98</v>
      </c>
      <c r="J38" s="111">
        <f t="shared" si="0"/>
        <v>0</v>
      </c>
    </row>
    <row r="39" spans="1:10" s="1" customFormat="1" ht="15.6" x14ac:dyDescent="0.3">
      <c r="A39" s="106" t="s">
        <v>293</v>
      </c>
      <c r="B39" s="115">
        <v>43221</v>
      </c>
      <c r="C39" s="112" t="s">
        <v>292</v>
      </c>
      <c r="D39" s="106" t="s">
        <v>205</v>
      </c>
      <c r="E39" s="106" t="s">
        <v>77</v>
      </c>
      <c r="F39" s="108">
        <v>114.98</v>
      </c>
      <c r="G39" s="108">
        <v>114.98</v>
      </c>
      <c r="H39" s="113"/>
      <c r="I39" s="111">
        <f>-G39</f>
        <v>-114.98</v>
      </c>
      <c r="J39" s="111">
        <f t="shared" si="0"/>
        <v>0</v>
      </c>
    </row>
    <row r="40" spans="1:10" s="1" customFormat="1" ht="15.6" x14ac:dyDescent="0.3">
      <c r="A40" s="106" t="s">
        <v>310</v>
      </c>
      <c r="B40" s="115">
        <v>43556</v>
      </c>
      <c r="C40" s="112" t="s">
        <v>309</v>
      </c>
      <c r="D40" s="106" t="s">
        <v>208</v>
      </c>
      <c r="E40" s="106" t="s">
        <v>77</v>
      </c>
      <c r="F40" s="108">
        <v>381.67</v>
      </c>
      <c r="G40" s="108">
        <v>381.67</v>
      </c>
      <c r="H40" s="113"/>
      <c r="I40" s="111"/>
      <c r="J40" s="111">
        <f t="shared" si="0"/>
        <v>381.67</v>
      </c>
    </row>
    <row r="41" spans="1:10" s="1" customFormat="1" ht="15.6" hidden="1" x14ac:dyDescent="0.3">
      <c r="A41" s="106" t="s">
        <v>332</v>
      </c>
      <c r="B41" s="115">
        <v>43739</v>
      </c>
      <c r="C41" s="112" t="s">
        <v>331</v>
      </c>
      <c r="D41" s="106" t="s">
        <v>325</v>
      </c>
      <c r="E41" s="106" t="s">
        <v>131</v>
      </c>
      <c r="F41" s="108">
        <v>10000</v>
      </c>
      <c r="G41" s="108">
        <v>10000</v>
      </c>
      <c r="H41" s="113"/>
      <c r="I41" s="111"/>
      <c r="J41" s="111">
        <f t="shared" si="0"/>
        <v>10000</v>
      </c>
    </row>
    <row r="42" spans="1:10" ht="15.6" hidden="1" x14ac:dyDescent="0.3">
      <c r="A42" s="106" t="s">
        <v>333</v>
      </c>
      <c r="B42" s="115">
        <v>43709</v>
      </c>
      <c r="C42" s="106" t="s">
        <v>335</v>
      </c>
      <c r="D42" s="106" t="s">
        <v>337</v>
      </c>
      <c r="E42" s="106" t="s">
        <v>131</v>
      </c>
      <c r="F42" s="108">
        <v>0</v>
      </c>
      <c r="G42" s="108">
        <v>5000</v>
      </c>
      <c r="H42" s="110"/>
      <c r="I42" s="111"/>
      <c r="J42" s="111">
        <f t="shared" si="0"/>
        <v>5000</v>
      </c>
    </row>
    <row r="43" spans="1:10" ht="15.6" hidden="1" x14ac:dyDescent="0.3">
      <c r="A43" s="106" t="s">
        <v>334</v>
      </c>
      <c r="B43" s="115">
        <v>43739</v>
      </c>
      <c r="C43" s="106" t="s">
        <v>336</v>
      </c>
      <c r="D43" s="106" t="s">
        <v>322</v>
      </c>
      <c r="E43" s="106" t="s">
        <v>131</v>
      </c>
      <c r="F43" s="108">
        <v>0</v>
      </c>
      <c r="G43" s="108">
        <v>5000</v>
      </c>
      <c r="H43" s="110"/>
      <c r="I43" s="111"/>
      <c r="J43" s="111">
        <f t="shared" si="0"/>
        <v>5000</v>
      </c>
    </row>
    <row r="44" spans="1:10" ht="15.6" x14ac:dyDescent="0.3">
      <c r="A44" s="106" t="s">
        <v>356</v>
      </c>
      <c r="B44" s="115">
        <v>44197</v>
      </c>
      <c r="C44" s="106" t="s">
        <v>354</v>
      </c>
      <c r="D44" s="107" t="s">
        <v>352</v>
      </c>
      <c r="E44" s="106" t="s">
        <v>77</v>
      </c>
      <c r="F44" s="122">
        <v>569</v>
      </c>
      <c r="G44" s="129">
        <f>+F44</f>
        <v>569</v>
      </c>
      <c r="H44" s="110"/>
      <c r="I44" s="122"/>
      <c r="J44" s="111">
        <f t="shared" si="0"/>
        <v>569</v>
      </c>
    </row>
    <row r="45" spans="1:10" ht="15.6" x14ac:dyDescent="0.3">
      <c r="A45" s="106" t="s">
        <v>362</v>
      </c>
      <c r="B45" s="115">
        <v>44256</v>
      </c>
      <c r="C45" s="106" t="s">
        <v>363</v>
      </c>
      <c r="D45" s="107" t="s">
        <v>364</v>
      </c>
      <c r="E45" s="106" t="s">
        <v>77</v>
      </c>
      <c r="F45" s="122">
        <v>405</v>
      </c>
      <c r="G45" s="129">
        <f>+F45</f>
        <v>405</v>
      </c>
      <c r="H45" s="107"/>
      <c r="I45" s="41"/>
      <c r="J45" s="111">
        <f t="shared" si="0"/>
        <v>405</v>
      </c>
    </row>
    <row r="46" spans="1:10" ht="15.6" hidden="1" x14ac:dyDescent="0.3">
      <c r="A46" s="106" t="s">
        <v>359</v>
      </c>
      <c r="B46" s="112">
        <v>44197</v>
      </c>
      <c r="C46" s="107" t="s">
        <v>370</v>
      </c>
      <c r="D46" s="107" t="s">
        <v>361</v>
      </c>
      <c r="E46" s="106" t="s">
        <v>131</v>
      </c>
      <c r="F46" s="116">
        <v>634.5</v>
      </c>
      <c r="G46" s="116">
        <v>634.5</v>
      </c>
      <c r="H46" s="107"/>
      <c r="I46" s="41"/>
      <c r="J46" s="111">
        <f t="shared" si="0"/>
        <v>634.5</v>
      </c>
    </row>
    <row r="47" spans="1:10" ht="15.6" x14ac:dyDescent="0.3">
      <c r="A47" s="106" t="s">
        <v>373</v>
      </c>
      <c r="B47" s="131">
        <v>44287</v>
      </c>
      <c r="C47" s="130" t="s">
        <v>374</v>
      </c>
      <c r="D47" s="130" t="s">
        <v>375</v>
      </c>
      <c r="E47" s="130" t="s">
        <v>77</v>
      </c>
      <c r="F47" s="132">
        <v>280</v>
      </c>
      <c r="G47" s="132">
        <v>280</v>
      </c>
      <c r="H47" s="47"/>
      <c r="I47" s="1"/>
      <c r="J47" s="111">
        <f t="shared" si="0"/>
        <v>280</v>
      </c>
    </row>
    <row r="48" spans="1:10" ht="15.6" x14ac:dyDescent="0.3">
      <c r="A48" s="106" t="s">
        <v>385</v>
      </c>
      <c r="B48" s="134">
        <v>44409</v>
      </c>
      <c r="C48" s="34" t="str">
        <f>+'Asset &amp; Insurance Listing'!D90</f>
        <v>Notice Board</v>
      </c>
      <c r="D48" s="34" t="str">
        <f>+'Asset &amp; Insurance Listing'!E90</f>
        <v xml:space="preserve">Greenstile </v>
      </c>
      <c r="E48" s="130" t="s">
        <v>77</v>
      </c>
      <c r="F48" s="132">
        <f>+'Asset &amp; Insurance Listing'!G90</f>
        <v>1211.96</v>
      </c>
      <c r="G48" s="136">
        <f>+F48</f>
        <v>1211.96</v>
      </c>
      <c r="H48" s="47"/>
      <c r="I48" s="1"/>
      <c r="J48" s="1"/>
    </row>
    <row r="49" spans="1:10" ht="15.6" x14ac:dyDescent="0.3">
      <c r="A49" s="106" t="s">
        <v>386</v>
      </c>
      <c r="B49" s="135">
        <v>44409</v>
      </c>
      <c r="C49" s="34" t="str">
        <f>+'Asset &amp; Insurance Listing'!D91</f>
        <v>Notice Board</v>
      </c>
      <c r="D49" s="34" t="str">
        <f>+'Asset &amp; Insurance Listing'!E91</f>
        <v>Reads Butchers</v>
      </c>
      <c r="E49" s="130" t="s">
        <v>77</v>
      </c>
      <c r="F49" s="132">
        <f>+'Asset &amp; Insurance Listing'!G91</f>
        <v>1004.0500000000001</v>
      </c>
      <c r="G49" s="136">
        <f>+F49</f>
        <v>1004.0500000000001</v>
      </c>
    </row>
    <row r="54" spans="1:10" ht="15.6" x14ac:dyDescent="0.25">
      <c r="J54" s="123">
        <f>SUM(J7:J53)</f>
        <v>72918.17</v>
      </c>
    </row>
  </sheetData>
  <autoFilter ref="A5:J47" xr:uid="{00000000-0009-0000-0000-000004000000}">
    <filterColumn colId="4">
      <filters>
        <filter val="Insurance Category"/>
        <filter val="Street Furniture"/>
      </filters>
    </filterColumn>
  </autoFilter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1"/>
  <sheetViews>
    <sheetView showWhiteSpace="0" zoomScale="75" zoomScaleNormal="75" zoomScalePageLayoutView="75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D20" sqref="D20"/>
    </sheetView>
  </sheetViews>
  <sheetFormatPr defaultColWidth="9.109375" defaultRowHeight="15" x14ac:dyDescent="0.25"/>
  <cols>
    <col min="1" max="1" width="8.109375" style="39" customWidth="1"/>
    <col min="2" max="2" width="17.33203125" style="1" customWidth="1"/>
    <col min="3" max="3" width="47.33203125" style="34" customWidth="1"/>
    <col min="4" max="4" width="15.5546875" style="4" customWidth="1"/>
    <col min="5" max="5" width="33.33203125" style="47" customWidth="1"/>
    <col min="6" max="6" width="24.5546875" style="21" customWidth="1"/>
    <col min="7" max="7" width="58" style="1" bestFit="1" customWidth="1"/>
    <col min="8" max="16384" width="9.109375" style="1"/>
  </cols>
  <sheetData>
    <row r="1" spans="1:6" ht="15.6" x14ac:dyDescent="0.3">
      <c r="B1" s="14" t="s">
        <v>0</v>
      </c>
      <c r="C1" s="54"/>
      <c r="D1" s="15"/>
      <c r="E1" s="56"/>
      <c r="F1" s="18" t="s">
        <v>118</v>
      </c>
    </row>
    <row r="2" spans="1:6" ht="15.6" x14ac:dyDescent="0.3">
      <c r="B2" s="12" t="s">
        <v>120</v>
      </c>
      <c r="C2" s="35"/>
      <c r="D2" s="5"/>
      <c r="E2" s="57"/>
      <c r="F2" s="19"/>
    </row>
    <row r="3" spans="1:6" ht="15.6" x14ac:dyDescent="0.3">
      <c r="B3" s="17" t="s">
        <v>32</v>
      </c>
      <c r="C3" s="55" t="s">
        <v>54</v>
      </c>
      <c r="D3" s="16"/>
      <c r="E3" s="58"/>
      <c r="F3" s="20"/>
    </row>
    <row r="4" spans="1:6" ht="31.2" x14ac:dyDescent="0.25">
      <c r="A4" s="38" t="s">
        <v>137</v>
      </c>
      <c r="B4" s="25" t="s">
        <v>17</v>
      </c>
      <c r="C4" s="26" t="s">
        <v>4</v>
      </c>
      <c r="D4" s="27" t="s">
        <v>18</v>
      </c>
      <c r="E4" s="28" t="s">
        <v>6</v>
      </c>
      <c r="F4" s="29" t="s">
        <v>232</v>
      </c>
    </row>
    <row r="5" spans="1:6" x14ac:dyDescent="0.25">
      <c r="A5" s="39" t="s">
        <v>251</v>
      </c>
      <c r="B5" s="2">
        <v>2010</v>
      </c>
      <c r="C5" s="36" t="s">
        <v>35</v>
      </c>
      <c r="D5" s="30">
        <v>4897</v>
      </c>
      <c r="E5" s="37" t="s">
        <v>34</v>
      </c>
      <c r="F5" s="20">
        <v>5000</v>
      </c>
    </row>
    <row r="6" spans="1:6" x14ac:dyDescent="0.25">
      <c r="A6" s="39" t="s">
        <v>252</v>
      </c>
      <c r="B6" s="2">
        <v>2010</v>
      </c>
      <c r="C6" s="36" t="s">
        <v>36</v>
      </c>
      <c r="D6" s="30">
        <v>2057</v>
      </c>
      <c r="E6" s="37" t="s">
        <v>34</v>
      </c>
      <c r="F6" s="20">
        <v>2500</v>
      </c>
    </row>
    <row r="7" spans="1:6" x14ac:dyDescent="0.25">
      <c r="A7" s="39" t="s">
        <v>253</v>
      </c>
      <c r="B7" s="2">
        <v>2010</v>
      </c>
      <c r="C7" s="36" t="s">
        <v>37</v>
      </c>
      <c r="D7" s="30">
        <v>964</v>
      </c>
      <c r="E7" s="37" t="s">
        <v>34</v>
      </c>
      <c r="F7" s="20">
        <v>1000</v>
      </c>
    </row>
    <row r="8" spans="1:6" x14ac:dyDescent="0.25">
      <c r="A8" s="39" t="s">
        <v>254</v>
      </c>
      <c r="B8" s="2">
        <v>2010</v>
      </c>
      <c r="C8" s="36" t="s">
        <v>38</v>
      </c>
      <c r="D8" s="30">
        <v>5606</v>
      </c>
      <c r="E8" s="37" t="s">
        <v>34</v>
      </c>
      <c r="F8" s="20">
        <v>5700</v>
      </c>
    </row>
    <row r="9" spans="1:6" x14ac:dyDescent="0.25">
      <c r="A9" s="39" t="s">
        <v>255</v>
      </c>
      <c r="B9" s="2">
        <v>2010</v>
      </c>
      <c r="C9" s="36" t="s">
        <v>44</v>
      </c>
      <c r="D9" s="30">
        <v>576</v>
      </c>
      <c r="E9" s="37" t="s">
        <v>34</v>
      </c>
      <c r="F9" s="20">
        <v>576</v>
      </c>
    </row>
    <row r="10" spans="1:6" x14ac:dyDescent="0.25">
      <c r="A10" s="39" t="s">
        <v>256</v>
      </c>
      <c r="B10" s="2">
        <v>2010</v>
      </c>
      <c r="C10" s="36" t="s">
        <v>66</v>
      </c>
      <c r="D10" s="30">
        <v>997</v>
      </c>
      <c r="E10" s="37" t="s">
        <v>34</v>
      </c>
      <c r="F10" s="20">
        <v>1000</v>
      </c>
    </row>
    <row r="11" spans="1:6" x14ac:dyDescent="0.25">
      <c r="A11" s="39" t="s">
        <v>257</v>
      </c>
      <c r="B11" s="2">
        <v>2010</v>
      </c>
      <c r="C11" s="36" t="s">
        <v>40</v>
      </c>
      <c r="D11" s="30">
        <v>160</v>
      </c>
      <c r="E11" s="37" t="s">
        <v>34</v>
      </c>
      <c r="F11" s="20">
        <v>200</v>
      </c>
    </row>
    <row r="12" spans="1:6" x14ac:dyDescent="0.25">
      <c r="A12" s="39" t="s">
        <v>258</v>
      </c>
      <c r="B12" s="2">
        <v>2010</v>
      </c>
      <c r="C12" s="36" t="s">
        <v>39</v>
      </c>
      <c r="D12" s="30">
        <v>654</v>
      </c>
      <c r="E12" s="37" t="s">
        <v>34</v>
      </c>
      <c r="F12" s="20">
        <v>700</v>
      </c>
    </row>
    <row r="13" spans="1:6" x14ac:dyDescent="0.25">
      <c r="A13" s="39" t="s">
        <v>259</v>
      </c>
      <c r="B13" s="2">
        <v>2010</v>
      </c>
      <c r="C13" s="36" t="s">
        <v>45</v>
      </c>
      <c r="D13" s="30">
        <v>188</v>
      </c>
      <c r="E13" s="37" t="s">
        <v>34</v>
      </c>
      <c r="F13" s="20">
        <v>200</v>
      </c>
    </row>
    <row r="14" spans="1:6" x14ac:dyDescent="0.25">
      <c r="A14" s="39" t="s">
        <v>260</v>
      </c>
      <c r="B14" s="2">
        <v>2010</v>
      </c>
      <c r="C14" s="36" t="s">
        <v>41</v>
      </c>
      <c r="D14" s="30">
        <v>568</v>
      </c>
      <c r="E14" s="37" t="s">
        <v>34</v>
      </c>
      <c r="F14" s="20">
        <v>600</v>
      </c>
    </row>
    <row r="15" spans="1:6" x14ac:dyDescent="0.25">
      <c r="A15" s="39" t="s">
        <v>261</v>
      </c>
      <c r="B15" s="2">
        <v>2010</v>
      </c>
      <c r="C15" s="36" t="s">
        <v>42</v>
      </c>
      <c r="D15" s="30">
        <v>438</v>
      </c>
      <c r="E15" s="37" t="s">
        <v>34</v>
      </c>
      <c r="F15" s="20">
        <v>500</v>
      </c>
    </row>
    <row r="16" spans="1:6" x14ac:dyDescent="0.25">
      <c r="A16" s="39" t="s">
        <v>262</v>
      </c>
      <c r="B16" s="2">
        <v>2010</v>
      </c>
      <c r="C16" s="36" t="s">
        <v>43</v>
      </c>
      <c r="D16" s="30">
        <v>817</v>
      </c>
      <c r="E16" s="37" t="s">
        <v>34</v>
      </c>
      <c r="F16" s="20">
        <v>900</v>
      </c>
    </row>
    <row r="17" spans="1:7" x14ac:dyDescent="0.25">
      <c r="A17" s="39" t="s">
        <v>263</v>
      </c>
      <c r="B17" s="2">
        <v>2010</v>
      </c>
      <c r="C17" s="36" t="s">
        <v>46</v>
      </c>
      <c r="D17" s="30">
        <v>378</v>
      </c>
      <c r="E17" s="37" t="s">
        <v>34</v>
      </c>
      <c r="F17" s="20">
        <v>400</v>
      </c>
    </row>
    <row r="18" spans="1:7" x14ac:dyDescent="0.25">
      <c r="A18" s="39" t="s">
        <v>264</v>
      </c>
      <c r="B18" s="2">
        <v>2010</v>
      </c>
      <c r="C18" s="36" t="s">
        <v>48</v>
      </c>
      <c r="D18" s="30">
        <v>1070</v>
      </c>
      <c r="E18" s="37" t="s">
        <v>34</v>
      </c>
      <c r="F18" s="20">
        <v>1200</v>
      </c>
    </row>
    <row r="19" spans="1:7" x14ac:dyDescent="0.25">
      <c r="A19" s="39" t="s">
        <v>265</v>
      </c>
      <c r="B19" s="2">
        <v>2010</v>
      </c>
      <c r="C19" s="36" t="s">
        <v>47</v>
      </c>
      <c r="D19" s="30">
        <v>1013</v>
      </c>
      <c r="E19" s="37" t="s">
        <v>34</v>
      </c>
      <c r="F19" s="20">
        <v>1200</v>
      </c>
    </row>
    <row r="20" spans="1:7" x14ac:dyDescent="0.25">
      <c r="A20" s="39" t="s">
        <v>266</v>
      </c>
      <c r="B20" s="2">
        <v>2010</v>
      </c>
      <c r="C20" s="36" t="s">
        <v>49</v>
      </c>
      <c r="D20" s="30"/>
      <c r="E20" s="37" t="s">
        <v>34</v>
      </c>
      <c r="F20" s="20"/>
      <c r="G20" s="1" t="s">
        <v>344</v>
      </c>
    </row>
    <row r="21" spans="1:7" x14ac:dyDescent="0.25">
      <c r="A21" s="39" t="s">
        <v>267</v>
      </c>
      <c r="B21" s="2">
        <v>2010</v>
      </c>
      <c r="C21" s="36" t="s">
        <v>50</v>
      </c>
      <c r="D21" s="30">
        <v>3911</v>
      </c>
      <c r="E21" s="37" t="s">
        <v>34</v>
      </c>
      <c r="F21" s="20">
        <v>4000</v>
      </c>
    </row>
    <row r="22" spans="1:7" x14ac:dyDescent="0.25">
      <c r="A22" s="39" t="s">
        <v>268</v>
      </c>
      <c r="B22" s="2">
        <v>2010</v>
      </c>
      <c r="C22" s="36" t="s">
        <v>51</v>
      </c>
      <c r="D22" s="30">
        <v>6550</v>
      </c>
      <c r="E22" s="37" t="s">
        <v>34</v>
      </c>
      <c r="F22" s="20">
        <v>7000</v>
      </c>
    </row>
    <row r="23" spans="1:7" x14ac:dyDescent="0.25">
      <c r="A23" s="39" t="s">
        <v>269</v>
      </c>
      <c r="B23" s="31">
        <v>1980</v>
      </c>
      <c r="C23" s="36" t="s">
        <v>52</v>
      </c>
      <c r="D23" s="30">
        <v>1130</v>
      </c>
      <c r="E23" s="37" t="s">
        <v>67</v>
      </c>
      <c r="F23" s="20">
        <v>1500</v>
      </c>
    </row>
    <row r="24" spans="1:7" x14ac:dyDescent="0.25">
      <c r="A24" s="39" t="s">
        <v>270</v>
      </c>
      <c r="B24" s="31">
        <v>2000</v>
      </c>
      <c r="C24" s="36" t="s">
        <v>53</v>
      </c>
      <c r="D24" s="30">
        <v>1200</v>
      </c>
      <c r="E24" s="37" t="s">
        <v>67</v>
      </c>
      <c r="F24" s="20">
        <v>1500</v>
      </c>
    </row>
    <row r="25" spans="1:7" x14ac:dyDescent="0.25">
      <c r="A25" s="39" t="s">
        <v>271</v>
      </c>
      <c r="B25" s="2">
        <v>2015</v>
      </c>
      <c r="C25" s="36" t="s">
        <v>95</v>
      </c>
      <c r="D25" s="30">
        <v>2336</v>
      </c>
      <c r="E25" s="37" t="s">
        <v>34</v>
      </c>
      <c r="F25" s="20">
        <v>2336</v>
      </c>
    </row>
    <row r="26" spans="1:7" x14ac:dyDescent="0.25">
      <c r="A26" s="39" t="s">
        <v>272</v>
      </c>
      <c r="B26" s="2">
        <v>2015</v>
      </c>
      <c r="C26" s="36" t="s">
        <v>96</v>
      </c>
      <c r="D26" s="30">
        <v>10077</v>
      </c>
      <c r="E26" s="37" t="s">
        <v>34</v>
      </c>
      <c r="F26" s="20">
        <v>10077</v>
      </c>
    </row>
    <row r="27" spans="1:7" x14ac:dyDescent="0.25">
      <c r="B27" s="2">
        <v>2015</v>
      </c>
      <c r="C27" s="36" t="s">
        <v>97</v>
      </c>
      <c r="D27" s="30"/>
      <c r="E27" s="37" t="s">
        <v>34</v>
      </c>
      <c r="F27" s="20"/>
      <c r="G27" s="1" t="s">
        <v>275</v>
      </c>
    </row>
    <row r="28" spans="1:7" x14ac:dyDescent="0.25">
      <c r="A28" s="39" t="s">
        <v>222</v>
      </c>
      <c r="B28" s="2">
        <v>2015</v>
      </c>
      <c r="C28" s="36" t="s">
        <v>98</v>
      </c>
      <c r="D28" s="30">
        <v>564</v>
      </c>
      <c r="E28" s="37" t="s">
        <v>34</v>
      </c>
      <c r="F28" s="20">
        <v>564</v>
      </c>
    </row>
    <row r="29" spans="1:7" x14ac:dyDescent="0.25">
      <c r="A29" s="39" t="s">
        <v>223</v>
      </c>
      <c r="B29" s="2">
        <v>2015</v>
      </c>
      <c r="C29" s="36" t="s">
        <v>99</v>
      </c>
      <c r="D29" s="30">
        <v>438</v>
      </c>
      <c r="E29" s="37" t="s">
        <v>34</v>
      </c>
      <c r="F29" s="20">
        <v>438</v>
      </c>
    </row>
    <row r="30" spans="1:7" x14ac:dyDescent="0.25">
      <c r="A30" s="39" t="s">
        <v>224</v>
      </c>
      <c r="B30" s="2">
        <v>2015</v>
      </c>
      <c r="C30" s="36" t="s">
        <v>100</v>
      </c>
      <c r="D30" s="30">
        <v>1642</v>
      </c>
      <c r="E30" s="37" t="s">
        <v>34</v>
      </c>
      <c r="F30" s="20">
        <v>1642</v>
      </c>
    </row>
    <row r="31" spans="1:7" x14ac:dyDescent="0.25">
      <c r="A31" s="39" t="s">
        <v>225</v>
      </c>
      <c r="B31" s="2">
        <v>2015</v>
      </c>
      <c r="C31" s="36" t="s">
        <v>101</v>
      </c>
      <c r="D31" s="30">
        <v>4175</v>
      </c>
      <c r="E31" s="37" t="s">
        <v>34</v>
      </c>
      <c r="F31" s="20">
        <v>4175</v>
      </c>
    </row>
    <row r="32" spans="1:7" x14ac:dyDescent="0.25">
      <c r="A32" s="39" t="s">
        <v>226</v>
      </c>
      <c r="B32" s="31">
        <v>2015</v>
      </c>
      <c r="C32" s="36" t="s">
        <v>102</v>
      </c>
      <c r="D32" s="30">
        <v>13977</v>
      </c>
      <c r="E32" s="37" t="s">
        <v>34</v>
      </c>
      <c r="F32" s="20">
        <v>13977</v>
      </c>
    </row>
    <row r="33" spans="1:7" x14ac:dyDescent="0.25">
      <c r="B33" s="2">
        <v>2015</v>
      </c>
      <c r="C33" s="37" t="s">
        <v>103</v>
      </c>
      <c r="D33" s="30"/>
      <c r="E33" s="37" t="s">
        <v>34</v>
      </c>
      <c r="F33" s="20"/>
      <c r="G33" s="1" t="s">
        <v>276</v>
      </c>
    </row>
    <row r="34" spans="1:7" x14ac:dyDescent="0.25">
      <c r="B34" s="2">
        <v>2015</v>
      </c>
      <c r="C34" s="36" t="s">
        <v>104</v>
      </c>
      <c r="D34" s="30"/>
      <c r="E34" s="37" t="s">
        <v>34</v>
      </c>
      <c r="F34" s="20"/>
      <c r="G34" s="1" t="s">
        <v>276</v>
      </c>
    </row>
    <row r="35" spans="1:7" x14ac:dyDescent="0.25">
      <c r="A35" s="39" t="s">
        <v>227</v>
      </c>
      <c r="B35" s="83">
        <v>42461</v>
      </c>
      <c r="C35" s="36" t="s">
        <v>126</v>
      </c>
      <c r="D35" s="30">
        <v>380</v>
      </c>
      <c r="E35" s="37" t="s">
        <v>127</v>
      </c>
      <c r="F35" s="30">
        <v>380</v>
      </c>
      <c r="G35" s="1" t="s">
        <v>345</v>
      </c>
    </row>
    <row r="36" spans="1:7" x14ac:dyDescent="0.25">
      <c r="A36" s="39" t="s">
        <v>300</v>
      </c>
      <c r="B36" s="83">
        <v>43374</v>
      </c>
      <c r="C36" s="40" t="s">
        <v>294</v>
      </c>
      <c r="D36" s="30" t="e">
        <f>+'Asset &amp; Insurance Listing'!#REF!</f>
        <v>#REF!</v>
      </c>
      <c r="E36" s="37"/>
      <c r="F36" s="30" t="e">
        <f t="shared" ref="F36:F41" si="0">+D36</f>
        <v>#REF!</v>
      </c>
    </row>
    <row r="37" spans="1:7" x14ac:dyDescent="0.25">
      <c r="A37" s="39" t="s">
        <v>301</v>
      </c>
      <c r="B37" s="83">
        <v>43374</v>
      </c>
      <c r="C37" s="40" t="s">
        <v>295</v>
      </c>
      <c r="D37" s="30" t="e">
        <f>+'Asset &amp; Insurance Listing'!#REF!</f>
        <v>#REF!</v>
      </c>
      <c r="E37" s="37"/>
      <c r="F37" s="30" t="e">
        <f t="shared" si="0"/>
        <v>#REF!</v>
      </c>
    </row>
    <row r="38" spans="1:7" x14ac:dyDescent="0.25">
      <c r="A38" s="39" t="s">
        <v>302</v>
      </c>
      <c r="B38" s="83">
        <v>43374</v>
      </c>
      <c r="C38" s="40" t="s">
        <v>296</v>
      </c>
      <c r="D38" s="30" t="e">
        <f>+'Asset &amp; Insurance Listing'!#REF!</f>
        <v>#REF!</v>
      </c>
      <c r="E38" s="37"/>
      <c r="F38" s="30" t="e">
        <f t="shared" si="0"/>
        <v>#REF!</v>
      </c>
    </row>
    <row r="39" spans="1:7" x14ac:dyDescent="0.25">
      <c r="A39" s="39" t="s">
        <v>303</v>
      </c>
      <c r="B39" s="83">
        <v>43374</v>
      </c>
      <c r="C39" s="40" t="s">
        <v>297</v>
      </c>
      <c r="D39" s="30" t="e">
        <f>+'Asset &amp; Insurance Listing'!#REF!</f>
        <v>#REF!</v>
      </c>
      <c r="E39" s="37"/>
      <c r="F39" s="30" t="e">
        <f t="shared" si="0"/>
        <v>#REF!</v>
      </c>
    </row>
    <row r="40" spans="1:7" x14ac:dyDescent="0.25">
      <c r="A40" s="39" t="s">
        <v>304</v>
      </c>
      <c r="B40" s="83">
        <v>43374</v>
      </c>
      <c r="C40" s="40" t="s">
        <v>298</v>
      </c>
      <c r="D40" s="30" t="e">
        <f>+'Asset &amp; Insurance Listing'!#REF!</f>
        <v>#REF!</v>
      </c>
      <c r="E40" s="37"/>
      <c r="F40" s="30" t="e">
        <f t="shared" si="0"/>
        <v>#REF!</v>
      </c>
    </row>
    <row r="41" spans="1:7" x14ac:dyDescent="0.25">
      <c r="A41" s="39" t="s">
        <v>305</v>
      </c>
      <c r="B41" s="83">
        <v>43374</v>
      </c>
      <c r="C41" s="40" t="s">
        <v>299</v>
      </c>
      <c r="D41" s="30" t="e">
        <f>+'Asset &amp; Insurance Listing'!#REF!</f>
        <v>#REF!</v>
      </c>
      <c r="E41" s="37"/>
      <c r="F41" s="30" t="e">
        <f t="shared" si="0"/>
        <v>#REF!</v>
      </c>
    </row>
    <row r="42" spans="1:7" x14ac:dyDescent="0.25">
      <c r="B42" s="2"/>
      <c r="C42" s="36"/>
      <c r="D42" s="30"/>
      <c r="E42" s="37"/>
      <c r="F42" s="20"/>
    </row>
    <row r="43" spans="1:7" ht="21" x14ac:dyDescent="0.4">
      <c r="B43" s="2"/>
      <c r="C43" s="36"/>
      <c r="D43" s="30" t="e">
        <f>SUM(D5:D42)</f>
        <v>#REF!</v>
      </c>
      <c r="E43" s="59" t="s">
        <v>60</v>
      </c>
      <c r="F43" s="32" t="e">
        <f>SUM(F5:F42)</f>
        <v>#REF!</v>
      </c>
    </row>
    <row r="44" spans="1:7" x14ac:dyDescent="0.25">
      <c r="D44" s="1"/>
      <c r="E44" s="34"/>
    </row>
    <row r="45" spans="1:7" x14ac:dyDescent="0.25">
      <c r="D45" s="1"/>
      <c r="E45" s="34"/>
      <c r="F45" s="4"/>
    </row>
    <row r="46" spans="1:7" x14ac:dyDescent="0.25">
      <c r="D46" s="1"/>
      <c r="E46" s="34"/>
    </row>
    <row r="47" spans="1:7" x14ac:dyDescent="0.25">
      <c r="D47" s="1"/>
      <c r="E47" s="34"/>
    </row>
    <row r="48" spans="1:7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1"/>
  <sheetViews>
    <sheetView topLeftCell="A5" zoomScale="75" zoomScaleNormal="75" workbookViewId="0">
      <selection activeCell="E32" sqref="E32"/>
    </sheetView>
  </sheetViews>
  <sheetFormatPr defaultColWidth="9.109375" defaultRowHeight="15" x14ac:dyDescent="0.25"/>
  <cols>
    <col min="1" max="1" width="11.44140625" style="34" bestFit="1" customWidth="1"/>
    <col min="2" max="2" width="16.88671875" style="34" bestFit="1" customWidth="1"/>
    <col min="3" max="3" width="45.44140625" style="34" customWidth="1"/>
    <col min="4" max="4" width="16.5546875" style="161" bestFit="1" customWidth="1"/>
    <col min="5" max="5" width="82" style="34" bestFit="1" customWidth="1"/>
    <col min="6" max="16384" width="9.109375" style="1"/>
  </cols>
  <sheetData>
    <row r="1" spans="1:6" ht="15.6" x14ac:dyDescent="0.25">
      <c r="B1" s="91" t="s">
        <v>11</v>
      </c>
      <c r="E1" s="34" t="s">
        <v>119</v>
      </c>
    </row>
    <row r="2" spans="1:6" s="34" customFormat="1" ht="15.6" x14ac:dyDescent="0.3">
      <c r="A2" s="92" t="s">
        <v>135</v>
      </c>
      <c r="B2" s="92" t="s">
        <v>17</v>
      </c>
      <c r="C2" s="92" t="s">
        <v>4</v>
      </c>
      <c r="D2" s="138" t="s">
        <v>343</v>
      </c>
      <c r="E2" s="92" t="s">
        <v>19</v>
      </c>
    </row>
    <row r="3" spans="1:6" x14ac:dyDescent="0.25">
      <c r="B3" s="33" t="s">
        <v>28</v>
      </c>
      <c r="C3" s="33" t="s">
        <v>73</v>
      </c>
      <c r="D3" s="162">
        <v>1</v>
      </c>
      <c r="E3" s="33" t="s">
        <v>79</v>
      </c>
    </row>
    <row r="4" spans="1:6" ht="27.6" x14ac:dyDescent="0.25">
      <c r="B4" s="33" t="s">
        <v>28</v>
      </c>
      <c r="C4" s="52" t="s">
        <v>121</v>
      </c>
      <c r="D4" s="162">
        <v>0</v>
      </c>
      <c r="E4" s="33" t="s">
        <v>80</v>
      </c>
    </row>
    <row r="5" spans="1:6" x14ac:dyDescent="0.25">
      <c r="B5" s="33" t="s">
        <v>33</v>
      </c>
      <c r="C5" s="52" t="s">
        <v>16</v>
      </c>
      <c r="D5" s="162">
        <v>101.5</v>
      </c>
      <c r="E5" s="52" t="s">
        <v>79</v>
      </c>
    </row>
    <row r="6" spans="1:6" x14ac:dyDescent="0.25">
      <c r="B6" s="33">
        <v>2000</v>
      </c>
      <c r="C6" s="33" t="s">
        <v>90</v>
      </c>
      <c r="D6" s="163">
        <v>0</v>
      </c>
      <c r="E6" s="33" t="s">
        <v>89</v>
      </c>
    </row>
    <row r="7" spans="1:6" x14ac:dyDescent="0.25">
      <c r="B7" s="33">
        <v>2000</v>
      </c>
      <c r="C7" s="52" t="s">
        <v>56</v>
      </c>
      <c r="D7" s="163">
        <v>4950</v>
      </c>
      <c r="E7" s="33" t="s">
        <v>109</v>
      </c>
    </row>
    <row r="8" spans="1:6" x14ac:dyDescent="0.25">
      <c r="B8" s="33">
        <v>2000</v>
      </c>
      <c r="C8" s="33" t="s">
        <v>57</v>
      </c>
      <c r="D8" s="163">
        <v>825</v>
      </c>
      <c r="E8" s="33" t="s">
        <v>109</v>
      </c>
    </row>
    <row r="9" spans="1:6" x14ac:dyDescent="0.25">
      <c r="B9" s="33">
        <v>2000</v>
      </c>
      <c r="C9" s="33" t="s">
        <v>58</v>
      </c>
      <c r="D9" s="163">
        <v>280</v>
      </c>
      <c r="E9" s="33" t="s">
        <v>109</v>
      </c>
    </row>
    <row r="10" spans="1:6" x14ac:dyDescent="0.25">
      <c r="B10" s="33">
        <v>2000</v>
      </c>
      <c r="C10" s="33" t="s">
        <v>59</v>
      </c>
      <c r="D10" s="163">
        <v>1180</v>
      </c>
      <c r="E10" s="33" t="s">
        <v>109</v>
      </c>
    </row>
    <row r="11" spans="1:6" x14ac:dyDescent="0.25">
      <c r="B11" s="33">
        <v>2000</v>
      </c>
      <c r="C11" s="33" t="s">
        <v>108</v>
      </c>
      <c r="D11" s="163">
        <v>300</v>
      </c>
      <c r="E11" s="139" t="s">
        <v>109</v>
      </c>
    </row>
    <row r="12" spans="1:6" x14ac:dyDescent="0.25">
      <c r="B12" s="33">
        <v>2000</v>
      </c>
      <c r="C12" s="33" t="s">
        <v>110</v>
      </c>
      <c r="D12" s="163">
        <v>150</v>
      </c>
      <c r="E12" s="139" t="s">
        <v>109</v>
      </c>
    </row>
    <row r="13" spans="1:6" x14ac:dyDescent="0.25">
      <c r="A13" s="33" t="s">
        <v>154</v>
      </c>
      <c r="B13" s="158">
        <v>43745</v>
      </c>
      <c r="C13" s="33" t="s">
        <v>317</v>
      </c>
      <c r="D13" s="162">
        <v>180</v>
      </c>
      <c r="E13" s="33" t="s">
        <v>318</v>
      </c>
      <c r="F13" s="3"/>
    </row>
    <row r="14" spans="1:6" x14ac:dyDescent="0.25">
      <c r="A14" s="33" t="str">
        <f>+'Play &amp; Sports Equipment '!A20</f>
        <v>P16</v>
      </c>
      <c r="B14" s="158">
        <v>43770</v>
      </c>
      <c r="C14" s="33" t="str">
        <f>+'Play &amp; Sports Equipment '!C20</f>
        <v>Rota Bounce</v>
      </c>
      <c r="D14" s="162">
        <v>2535</v>
      </c>
      <c r="E14" s="33" t="s">
        <v>342</v>
      </c>
      <c r="F14" s="3"/>
    </row>
    <row r="15" spans="1:6" x14ac:dyDescent="0.25">
      <c r="A15" s="33" t="str">
        <f>+'Asset &amp; Insurance Listing'!B15</f>
        <v>SF8</v>
      </c>
      <c r="B15" s="159">
        <v>44197</v>
      </c>
      <c r="C15" s="33" t="s">
        <v>357</v>
      </c>
      <c r="D15" s="163">
        <v>450</v>
      </c>
      <c r="E15" s="33" t="s">
        <v>358</v>
      </c>
      <c r="F15" s="3"/>
    </row>
    <row r="16" spans="1:6" ht="41.4" x14ac:dyDescent="0.25">
      <c r="A16" s="33" t="str">
        <f>+'Asset &amp; Insurance Listing'!B8</f>
        <v>SF1</v>
      </c>
      <c r="B16" s="159">
        <v>44409</v>
      </c>
      <c r="C16" s="33" t="str">
        <f>+'Asset &amp; Insurance Listing'!D8</f>
        <v>Notice boards x 3</v>
      </c>
      <c r="D16" s="160">
        <v>1600</v>
      </c>
      <c r="E16" s="52" t="str">
        <f>+'Asset &amp; Insurance Listing'!M8</f>
        <v>New notice boards purchased for Greenstile and Lymington Barn at a cost of £2,565 (SF29 &amp; SF30). Oak Green notice board was replaced by FMPC. Old notice boards disposed of.</v>
      </c>
      <c r="F16" s="3"/>
    </row>
    <row r="17" spans="1:6" x14ac:dyDescent="0.25">
      <c r="A17" s="33" t="str">
        <f>+'Asset &amp; Insurance Listing'!B27</f>
        <v>OE1</v>
      </c>
      <c r="B17" s="33">
        <f>+'Asset &amp; Insurance Listing'!C27</f>
        <v>2015</v>
      </c>
      <c r="C17" s="33" t="str">
        <f>+'Asset &amp; Insurance Listing'!D27</f>
        <v>Defibrillator &amp; Cabinet (donated to MPC)</v>
      </c>
      <c r="D17" s="162">
        <v>1</v>
      </c>
      <c r="E17" s="33" t="s">
        <v>406</v>
      </c>
      <c r="F17" s="3"/>
    </row>
    <row r="18" spans="1:6" x14ac:dyDescent="0.25">
      <c r="A18" s="33" t="str">
        <f>+'Asset &amp; Insurance Listing'!B61</f>
        <v>P27</v>
      </c>
      <c r="B18" s="33">
        <f>+'Asset &amp; Insurance Listing'!C28</f>
        <v>2015</v>
      </c>
      <c r="C18" s="33" t="str">
        <f>+'Asset &amp; Insurance Listing'!D61</f>
        <v xml:space="preserve">Safety Surfacing </v>
      </c>
      <c r="D18" s="162">
        <v>13977</v>
      </c>
      <c r="E18" s="33" t="s">
        <v>423</v>
      </c>
      <c r="F18" s="3"/>
    </row>
    <row r="19" spans="1:6" x14ac:dyDescent="0.25">
      <c r="A19" s="33" t="s">
        <v>160</v>
      </c>
      <c r="B19" s="166">
        <v>2000</v>
      </c>
      <c r="C19" s="33" t="s">
        <v>286</v>
      </c>
      <c r="D19" s="162">
        <v>350</v>
      </c>
      <c r="E19" s="33" t="s">
        <v>469</v>
      </c>
      <c r="F19" s="3"/>
    </row>
    <row r="20" spans="1:6" x14ac:dyDescent="0.25">
      <c r="A20" s="33" t="s">
        <v>163</v>
      </c>
      <c r="B20" s="33">
        <v>2010</v>
      </c>
      <c r="C20" s="33" t="s">
        <v>309</v>
      </c>
      <c r="D20" s="162">
        <v>450</v>
      </c>
      <c r="E20" s="33" t="s">
        <v>470</v>
      </c>
      <c r="F20" s="3"/>
    </row>
    <row r="21" spans="1:6" x14ac:dyDescent="0.25">
      <c r="A21" s="45" t="s">
        <v>185</v>
      </c>
      <c r="B21" s="45">
        <v>2010</v>
      </c>
      <c r="C21" s="45" t="s">
        <v>38</v>
      </c>
      <c r="D21" s="162"/>
      <c r="E21" s="33"/>
      <c r="F21" s="3"/>
    </row>
    <row r="22" spans="1:6" x14ac:dyDescent="0.25">
      <c r="A22" s="45" t="s">
        <v>187</v>
      </c>
      <c r="B22" s="45">
        <v>2010</v>
      </c>
      <c r="C22" s="45" t="s">
        <v>66</v>
      </c>
      <c r="D22" s="162">
        <v>997</v>
      </c>
      <c r="E22" s="33"/>
      <c r="F22" s="3"/>
    </row>
    <row r="23" spans="1:6" x14ac:dyDescent="0.25">
      <c r="A23" s="45" t="s">
        <v>188</v>
      </c>
      <c r="B23" s="45">
        <v>2010</v>
      </c>
      <c r="C23" s="45" t="s">
        <v>40</v>
      </c>
      <c r="D23" s="162">
        <v>160</v>
      </c>
      <c r="E23" s="33"/>
      <c r="F23" s="3"/>
    </row>
    <row r="24" spans="1:6" x14ac:dyDescent="0.25">
      <c r="A24" s="45" t="s">
        <v>189</v>
      </c>
      <c r="B24" s="45">
        <v>2010</v>
      </c>
      <c r="C24" s="45" t="s">
        <v>39</v>
      </c>
      <c r="D24" s="162">
        <v>654</v>
      </c>
      <c r="E24" s="33"/>
      <c r="F24" s="3"/>
    </row>
    <row r="25" spans="1:6" x14ac:dyDescent="0.25">
      <c r="A25" s="45" t="s">
        <v>190</v>
      </c>
      <c r="B25" s="45">
        <v>2010</v>
      </c>
      <c r="C25" s="45" t="s">
        <v>45</v>
      </c>
      <c r="D25" s="162">
        <v>188</v>
      </c>
      <c r="E25" s="33"/>
      <c r="F25" s="3"/>
    </row>
    <row r="26" spans="1:6" x14ac:dyDescent="0.25">
      <c r="A26" s="45" t="s">
        <v>191</v>
      </c>
      <c r="B26" s="45">
        <v>2010</v>
      </c>
      <c r="C26" s="45" t="s">
        <v>41</v>
      </c>
      <c r="D26" s="162">
        <v>568</v>
      </c>
      <c r="E26" s="33"/>
      <c r="F26" s="3"/>
    </row>
    <row r="27" spans="1:6" x14ac:dyDescent="0.25">
      <c r="A27" s="45" t="s">
        <v>192</v>
      </c>
      <c r="B27" s="45">
        <v>2010</v>
      </c>
      <c r="C27" s="45" t="s">
        <v>42</v>
      </c>
      <c r="D27" s="162">
        <v>438</v>
      </c>
      <c r="E27" s="33"/>
      <c r="F27" s="3"/>
    </row>
    <row r="28" spans="1:6" x14ac:dyDescent="0.25">
      <c r="A28" s="45" t="s">
        <v>193</v>
      </c>
      <c r="B28" s="45">
        <v>2010</v>
      </c>
      <c r="C28" s="45" t="s">
        <v>43</v>
      </c>
      <c r="D28" s="162">
        <v>817</v>
      </c>
      <c r="E28" s="33"/>
      <c r="F28" s="3"/>
    </row>
    <row r="29" spans="1:6" x14ac:dyDescent="0.25">
      <c r="A29" s="45" t="s">
        <v>194</v>
      </c>
      <c r="B29" s="45">
        <v>2010</v>
      </c>
      <c r="C29" s="45" t="s">
        <v>46</v>
      </c>
      <c r="D29" s="161">
        <v>378</v>
      </c>
    </row>
    <row r="30" spans="1:6" x14ac:dyDescent="0.25">
      <c r="A30" s="34" t="s">
        <v>442</v>
      </c>
      <c r="B30" s="34">
        <v>2012</v>
      </c>
      <c r="C30" s="34" t="s">
        <v>481</v>
      </c>
      <c r="D30" s="161">
        <v>546</v>
      </c>
      <c r="E30" s="34" t="s">
        <v>482</v>
      </c>
    </row>
    <row r="31" spans="1:6" x14ac:dyDescent="0.25">
      <c r="A31" s="34" t="s">
        <v>483</v>
      </c>
      <c r="B31" s="34">
        <v>2019</v>
      </c>
      <c r="C31" s="34" t="s">
        <v>484</v>
      </c>
      <c r="D31" s="161">
        <v>308.33</v>
      </c>
      <c r="E31" s="34" t="s">
        <v>485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SUMMARY INSURANCE &amp; ASSETS</vt:lpstr>
      <vt:lpstr>Asset &amp; Insurance Listing</vt:lpstr>
      <vt:lpstr>Land &amp; Buildings</vt:lpstr>
      <vt:lpstr>Gates Fences Street Furniture </vt:lpstr>
      <vt:lpstr>Play &amp; Sports Equipment </vt:lpstr>
      <vt:lpstr>Disposed or Deleted Assets</vt:lpstr>
      <vt:lpstr>' SUMMARY INSURANCE &amp; ASSETS'!Print_Area</vt:lpstr>
      <vt:lpstr>'Asset &amp; Insurance Listing'!Print_Area</vt:lpstr>
      <vt:lpstr>'Asset &amp; Insurance Listing'!Print_Titles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Mestead P C</dc:creator>
  <cp:lastModifiedBy>Peter Baston</cp:lastModifiedBy>
  <cp:lastPrinted>2022-10-03T09:43:25Z</cp:lastPrinted>
  <dcterms:created xsi:type="dcterms:W3CDTF">2013-05-09T18:55:17Z</dcterms:created>
  <dcterms:modified xsi:type="dcterms:W3CDTF">2025-04-04T23:42:20Z</dcterms:modified>
</cp:coreProperties>
</file>